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F:\MINISTERIO DE ENERGIA Y MINAS - MINEM\MINEM 2026\BEM 2026\BEM mayo 2026\"/>
    </mc:Choice>
  </mc:AlternateContent>
  <xr:revisionPtr revIDLastSave="0" documentId="8_{991B6AA7-149B-4D1B-A1E9-47F0630F3A37}" xr6:coauthVersionLast="47" xr6:coauthVersionMax="47" xr10:uidLastSave="{00000000-0000-0000-0000-000000000000}"/>
  <bookViews>
    <workbookView xWindow="-120" yWindow="-120" windowWidth="29040" windowHeight="15840" tabRatio="764" xr2:uid="{00000000-000D-0000-FFFF-FFFF00000000}"/>
  </bookViews>
  <sheets>
    <sheet name="CONTENIDO" sheetId="424" r:id="rId1"/>
    <sheet name="1. PRODUCCIÓN METÁLICA" sheetId="1438" r:id="rId2"/>
    <sheet name="2. PRODUCCIÓN EMPRESAS" sheetId="1439" r:id="rId3"/>
    <sheet name="3. PRODUCCIÓN DEPARTAMENTOS " sheetId="1440" r:id="rId4"/>
    <sheet name="4. NO METÁLICA" sheetId="1456" r:id="rId5"/>
    <sheet name="4.1. NO METÁLICA DEPARTAMENTOS" sheetId="1457" r:id="rId6"/>
    <sheet name="4.2. CARBONÍFERA" sheetId="1458" r:id="rId7"/>
    <sheet name="5. MACROECONÓMICAS" sheetId="1441" r:id="rId8"/>
    <sheet name="6. EXPORTACIONES" sheetId="1442" r:id="rId9"/>
    <sheet name="6.1 EXPORTACIONES PART" sheetId="1443" r:id="rId10"/>
    <sheet name="6.2 EXPORT PRODUCTOS" sheetId="1444" r:id="rId11"/>
    <sheet name="7. INVERSIONES" sheetId="1445" r:id="rId12"/>
    <sheet name="8. INVERSIONES TIPO" sheetId="1446" r:id="rId13"/>
    <sheet name="9. INVERSIONES RUBRO" sheetId="1447" r:id="rId14"/>
    <sheet name="10. EMPLEO" sheetId="1454" r:id="rId15"/>
    <sheet name="11. EMPLEO-GÉNERO" sheetId="1455" r:id="rId16"/>
    <sheet name="12. TRANSFERENCIAS" sheetId="1448" r:id="rId17"/>
    <sheet name="13. TRANSFERENCIAS 2" sheetId="1449" r:id="rId18"/>
    <sheet name="14. CATASTRO ACTIVIDAD" sheetId="1450" r:id="rId19"/>
    <sheet name="14.1 ACTIVIDAD MINERA" sheetId="1452" r:id="rId20"/>
    <sheet name="14.2 ÁREAS RESTRINGIDAS" sheetId="1451" r:id="rId21"/>
    <sheet name="15. RECAUDACIÓN" sheetId="1459" r:id="rId22"/>
    <sheet name="CPIM 2026" sheetId="1453" r:id="rId23"/>
    <sheet name="CPEM 2026" sheetId="864" r:id="rId24"/>
  </sheets>
  <definedNames>
    <definedName name="_xlnm._FilterDatabase" localSheetId="14" hidden="1">'10. EMPLEO'!$M$9:$O$18</definedName>
    <definedName name="_xlnm._FilterDatabase" localSheetId="16" hidden="1">'12. TRANSFERENCIAS'!$A$4:$K$4</definedName>
    <definedName name="_xlnm._FilterDatabase" localSheetId="17" hidden="1">'13. TRANSFERENCIAS 2'!$A$57:$K$82</definedName>
    <definedName name="_xlnm._FilterDatabase" localSheetId="2" hidden="1">'2. PRODUCCIÓN EMPRESAS'!$A$5:$E$103</definedName>
    <definedName name="_xlnm._FilterDatabase" localSheetId="3" hidden="1">'3. PRODUCCIÓN DEPARTAMENTOS '!$A$6:$E$113</definedName>
    <definedName name="_xlnm._FilterDatabase" localSheetId="12" hidden="1">'8. INVERSIONES TIPO'!#REF!</definedName>
    <definedName name="_xlnm._FilterDatabase" localSheetId="23" hidden="1">'CPEM 2026'!$B$4:$J$74</definedName>
    <definedName name="_xlnm._FilterDatabase" localSheetId="22" hidden="1">'CPIM 2026'!$B$4:$I$69</definedName>
    <definedName name="_xlnm.Print_Area" localSheetId="1">'1. PRODUCCIÓN METÁLICA'!$A$1:$O$67</definedName>
    <definedName name="_xlnm.Print_Area" localSheetId="14">'10. EMPLEO'!$A$1:$O$68</definedName>
    <definedName name="_xlnm.Print_Area" localSheetId="15">'11. EMPLEO-GÉNERO'!$A$1:$S$23</definedName>
    <definedName name="_xlnm.Print_Area" localSheetId="16">'12. TRANSFERENCIAS'!$A$1:$L$34</definedName>
    <definedName name="_xlnm.Print_Area" localSheetId="17">'13. TRANSFERENCIAS 2'!$A$1:$L$87</definedName>
    <definedName name="_xlnm.Print_Area" localSheetId="18">'14. CATASTRO ACTIVIDAD'!$A$1:$O$64</definedName>
    <definedName name="_xlnm.Print_Area" localSheetId="19">'14.1 ACTIVIDAD MINERA'!$A$1:$E$16</definedName>
    <definedName name="_xlnm.Print_Area" localSheetId="20">'14.2 ÁREAS RESTRINGIDAS'!$A$1:$F$30</definedName>
    <definedName name="_xlnm.Print_Area" localSheetId="21">'15. RECAUDACIÓN'!$A$1:$H$61</definedName>
    <definedName name="_xlnm.Print_Area" localSheetId="2">'2. PRODUCCIÓN EMPRESAS'!$A$1:$I$104</definedName>
    <definedName name="_xlnm.Print_Area" localSheetId="3">'3. PRODUCCIÓN DEPARTAMENTOS '!$A$1:$I$114</definedName>
    <definedName name="_xlnm.Print_Area" localSheetId="4">'4. NO METÁLICA'!$A$1:$J$43</definedName>
    <definedName name="_xlnm.Print_Area" localSheetId="5">'4.1. NO METÁLICA DEPARTAMENTOS'!$A$1:$J$127</definedName>
    <definedName name="_xlnm.Print_Area" localSheetId="6">'4.2. CARBONÍFERA'!$A$1:$J$15</definedName>
    <definedName name="_xlnm.Print_Area" localSheetId="7">'5. MACROECONÓMICAS'!$A$1:$K$45</definedName>
    <definedName name="_xlnm.Print_Area" localSheetId="8">'6. EXPORTACIONES'!$A$1:$L$108</definedName>
    <definedName name="_xlnm.Print_Area" localSheetId="9">'6.1 EXPORTACIONES PART'!$A$1:$R$26</definedName>
    <definedName name="_xlnm.Print_Area" localSheetId="10">'6.2 EXPORT PRODUCTOS'!$A$1:$D$40</definedName>
    <definedName name="_xlnm.Print_Area" localSheetId="11">'7. INVERSIONES'!$A$1:$I$62</definedName>
    <definedName name="_xlnm.Print_Area" localSheetId="12">'8. INVERSIONES TIPO'!$A$1:$I$88</definedName>
    <definedName name="_xlnm.Print_Area" localSheetId="13">'9. INVERSIONES RUBRO'!$A$1:$I$82</definedName>
    <definedName name="_xlnm.Print_Area" localSheetId="0">CONTENIDO!$A$1:$M$58</definedName>
    <definedName name="_xlnm.Print_Area" localSheetId="23">'CPEM 2026'!$A$1:$M$80</definedName>
    <definedName name="_xlnm.Print_Area" localSheetId="22">'CPIM 2026'!$A$1:$J$78</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OTI_2" localSheetId="1">#REF!</definedName>
    <definedName name="OTI_2" localSheetId="15">#REF!</definedName>
    <definedName name="OTI_2" localSheetId="19">#REF!</definedName>
    <definedName name="OTI_2" localSheetId="21">#REF!</definedName>
    <definedName name="OTI_2" localSheetId="2">#REF!</definedName>
    <definedName name="OTI_2" localSheetId="3">#REF!</definedName>
    <definedName name="OTI_2" localSheetId="7">#REF!</definedName>
    <definedName name="OTI_2" localSheetId="23">#REF!</definedName>
    <definedName name="OTI_2" localSheetId="22">#REF!</definedName>
    <definedName name="OTI_2">#REF!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1" i="1459" l="1"/>
  <c r="D41" i="1459"/>
  <c r="C41" i="1459"/>
  <c r="B41" i="1459"/>
  <c r="G40" i="1459"/>
  <c r="G39" i="1459"/>
  <c r="G36" i="1459"/>
  <c r="F36" i="1459"/>
  <c r="E36" i="1459"/>
  <c r="D36" i="1459"/>
  <c r="C36" i="1459"/>
  <c r="B36" i="1459"/>
  <c r="G35" i="1459"/>
  <c r="G34" i="1459"/>
  <c r="G31" i="1459"/>
  <c r="F31" i="1459"/>
  <c r="E31" i="1459"/>
  <c r="C31" i="1459"/>
  <c r="B31" i="1459"/>
  <c r="G30" i="1459"/>
  <c r="G29" i="1459"/>
  <c r="G26" i="1459"/>
  <c r="G25" i="1459"/>
  <c r="G24" i="1459"/>
  <c r="G23" i="1459"/>
  <c r="G22" i="1459"/>
  <c r="F21" i="1459"/>
  <c r="E21" i="1459"/>
  <c r="D21" i="1459"/>
  <c r="C21" i="1459"/>
  <c r="B21" i="1459"/>
  <c r="G21" i="1459" s="1"/>
  <c r="G20" i="1459"/>
  <c r="G19" i="1459"/>
  <c r="G18" i="1459"/>
  <c r="G17" i="1459"/>
  <c r="G16" i="1459"/>
  <c r="G15" i="1459"/>
  <c r="G14" i="1459"/>
  <c r="G13" i="1459"/>
  <c r="G12" i="1459"/>
  <c r="G11" i="1459"/>
  <c r="G10" i="1459"/>
  <c r="G9" i="1459"/>
  <c r="G8" i="1459"/>
  <c r="G7" i="1459"/>
  <c r="G6" i="1459"/>
  <c r="I12" i="1458" l="1"/>
  <c r="I11" i="1458" s="1"/>
  <c r="H12" i="1458"/>
  <c r="D12" i="1458"/>
  <c r="H11" i="1458"/>
  <c r="G11" i="1458"/>
  <c r="F11" i="1458"/>
  <c r="C11" i="1458"/>
  <c r="D11" i="1458" s="1"/>
  <c r="B11" i="1458"/>
  <c r="H10" i="1458"/>
  <c r="D10" i="1458"/>
  <c r="H9" i="1458"/>
  <c r="D9" i="1458"/>
  <c r="H8" i="1458"/>
  <c r="D8" i="1458"/>
  <c r="H7" i="1458"/>
  <c r="D7" i="1458"/>
  <c r="G6" i="1458"/>
  <c r="I8" i="1458" s="1"/>
  <c r="F6" i="1458"/>
  <c r="C6" i="1458"/>
  <c r="D6" i="1458" s="1"/>
  <c r="B6" i="1458"/>
  <c r="G124" i="1457"/>
  <c r="F124" i="1457"/>
  <c r="C124" i="1457"/>
  <c r="B124" i="1457"/>
  <c r="G122" i="1457"/>
  <c r="F122" i="1457"/>
  <c r="C122" i="1457"/>
  <c r="B122" i="1457"/>
  <c r="I121" i="1457"/>
  <c r="I120" i="1457" s="1"/>
  <c r="H121" i="1457"/>
  <c r="D121" i="1457"/>
  <c r="G120" i="1457"/>
  <c r="H120" i="1457" s="1"/>
  <c r="F120" i="1457"/>
  <c r="C120" i="1457"/>
  <c r="D120" i="1457" s="1"/>
  <c r="B120" i="1457"/>
  <c r="H119" i="1457"/>
  <c r="G118" i="1457"/>
  <c r="H118" i="1457" s="1"/>
  <c r="F118" i="1457"/>
  <c r="C118" i="1457"/>
  <c r="B118" i="1457"/>
  <c r="H117" i="1457"/>
  <c r="D117" i="1457"/>
  <c r="G116" i="1457"/>
  <c r="I117" i="1457" s="1"/>
  <c r="I116" i="1457" s="1"/>
  <c r="F116" i="1457"/>
  <c r="H116" i="1457" s="1"/>
  <c r="C116" i="1457"/>
  <c r="D116" i="1457" s="1"/>
  <c r="B116" i="1457"/>
  <c r="H115" i="1457"/>
  <c r="G114" i="1457"/>
  <c r="I115" i="1457" s="1"/>
  <c r="I114" i="1457" s="1"/>
  <c r="F114" i="1457"/>
  <c r="C114" i="1457"/>
  <c r="B114" i="1457"/>
  <c r="I112" i="1457"/>
  <c r="H111" i="1457"/>
  <c r="D111" i="1457"/>
  <c r="I110" i="1457"/>
  <c r="I109" i="1457" s="1"/>
  <c r="H110" i="1457"/>
  <c r="D110" i="1457"/>
  <c r="H109" i="1457"/>
  <c r="G109" i="1457"/>
  <c r="I111" i="1457" s="1"/>
  <c r="F109" i="1457"/>
  <c r="C109" i="1457"/>
  <c r="D109" i="1457" s="1"/>
  <c r="B109" i="1457"/>
  <c r="H108" i="1457"/>
  <c r="D108" i="1457"/>
  <c r="G107" i="1457"/>
  <c r="I108" i="1457" s="1"/>
  <c r="I107" i="1457" s="1"/>
  <c r="F107" i="1457"/>
  <c r="H107" i="1457" s="1"/>
  <c r="C107" i="1457"/>
  <c r="D107" i="1457" s="1"/>
  <c r="B107" i="1457"/>
  <c r="I106" i="1457"/>
  <c r="I105" i="1457" s="1"/>
  <c r="H106" i="1457"/>
  <c r="D106" i="1457"/>
  <c r="H105" i="1457"/>
  <c r="G105" i="1457"/>
  <c r="F105" i="1457"/>
  <c r="D105" i="1457"/>
  <c r="C105" i="1457"/>
  <c r="B105" i="1457"/>
  <c r="I104" i="1457"/>
  <c r="I103" i="1457"/>
  <c r="I102" i="1457"/>
  <c r="G102" i="1457"/>
  <c r="F102" i="1457"/>
  <c r="C102" i="1457"/>
  <c r="B102" i="1457"/>
  <c r="I100" i="1457"/>
  <c r="H100" i="1457"/>
  <c r="D100" i="1457"/>
  <c r="I99" i="1457"/>
  <c r="G99" i="1457"/>
  <c r="H99" i="1457" s="1"/>
  <c r="F99" i="1457"/>
  <c r="D99" i="1457"/>
  <c r="C99" i="1457"/>
  <c r="B99" i="1457"/>
  <c r="I98" i="1457"/>
  <c r="H98" i="1457"/>
  <c r="D98" i="1457"/>
  <c r="H97" i="1457"/>
  <c r="D97" i="1457"/>
  <c r="I96" i="1457"/>
  <c r="H96" i="1457"/>
  <c r="D96" i="1457"/>
  <c r="G95" i="1457"/>
  <c r="H95" i="1457" s="1"/>
  <c r="F95" i="1457"/>
  <c r="D95" i="1457"/>
  <c r="C95" i="1457"/>
  <c r="B95" i="1457"/>
  <c r="H94" i="1457"/>
  <c r="D94" i="1457"/>
  <c r="H93" i="1457"/>
  <c r="D93" i="1457"/>
  <c r="G92" i="1457"/>
  <c r="I94" i="1457" s="1"/>
  <c r="F92" i="1457"/>
  <c r="H92" i="1457" s="1"/>
  <c r="C92" i="1457"/>
  <c r="D92" i="1457" s="1"/>
  <c r="B92" i="1457"/>
  <c r="I91" i="1457"/>
  <c r="I90" i="1457" s="1"/>
  <c r="H91" i="1457"/>
  <c r="D91" i="1457"/>
  <c r="H90" i="1457"/>
  <c r="G90" i="1457"/>
  <c r="F90" i="1457"/>
  <c r="C90" i="1457"/>
  <c r="D90" i="1457" s="1"/>
  <c r="B90" i="1457"/>
  <c r="H89" i="1457"/>
  <c r="D89" i="1457"/>
  <c r="G88" i="1457"/>
  <c r="I89" i="1457" s="1"/>
  <c r="I88" i="1457" s="1"/>
  <c r="F88" i="1457"/>
  <c r="C88" i="1457"/>
  <c r="D88" i="1457" s="1"/>
  <c r="B88" i="1457"/>
  <c r="I87" i="1457"/>
  <c r="H87" i="1457"/>
  <c r="D87" i="1457"/>
  <c r="I86" i="1457"/>
  <c r="H86" i="1457"/>
  <c r="D86" i="1457"/>
  <c r="H85" i="1457"/>
  <c r="D85" i="1457"/>
  <c r="H84" i="1457"/>
  <c r="D84" i="1457"/>
  <c r="G83" i="1457"/>
  <c r="H83" i="1457" s="1"/>
  <c r="F83" i="1457"/>
  <c r="D83" i="1457"/>
  <c r="C83" i="1457"/>
  <c r="B83" i="1457"/>
  <c r="H80" i="1457"/>
  <c r="D80" i="1457"/>
  <c r="H79" i="1457"/>
  <c r="G78" i="1457"/>
  <c r="I81" i="1457" s="1"/>
  <c r="F78" i="1457"/>
  <c r="C78" i="1457"/>
  <c r="B78" i="1457"/>
  <c r="H77" i="1457"/>
  <c r="H76" i="1457"/>
  <c r="D76" i="1457"/>
  <c r="I75" i="1457"/>
  <c r="H75" i="1457"/>
  <c r="D75" i="1457"/>
  <c r="H74" i="1457"/>
  <c r="D74" i="1457"/>
  <c r="H73" i="1457"/>
  <c r="D73" i="1457"/>
  <c r="G72" i="1457"/>
  <c r="I77" i="1457" s="1"/>
  <c r="F72" i="1457"/>
  <c r="H72" i="1457" s="1"/>
  <c r="C72" i="1457"/>
  <c r="D72" i="1457" s="1"/>
  <c r="B72" i="1457"/>
  <c r="I71" i="1457"/>
  <c r="H71" i="1457"/>
  <c r="D71" i="1457"/>
  <c r="H70" i="1457"/>
  <c r="D70" i="1457"/>
  <c r="H69" i="1457"/>
  <c r="D69" i="1457"/>
  <c r="G68" i="1457"/>
  <c r="I70" i="1457" s="1"/>
  <c r="F68" i="1457"/>
  <c r="H68" i="1457" s="1"/>
  <c r="C68" i="1457"/>
  <c r="D68" i="1457" s="1"/>
  <c r="B68" i="1457"/>
  <c r="H66" i="1457"/>
  <c r="D66" i="1457"/>
  <c r="H65" i="1457"/>
  <c r="D65" i="1457"/>
  <c r="G64" i="1457"/>
  <c r="H64" i="1457" s="1"/>
  <c r="F64" i="1457"/>
  <c r="C64" i="1457"/>
  <c r="B64" i="1457"/>
  <c r="D64" i="1457" s="1"/>
  <c r="H63" i="1457"/>
  <c r="D63" i="1457"/>
  <c r="I62" i="1457"/>
  <c r="H62" i="1457"/>
  <c r="D62" i="1457"/>
  <c r="H61" i="1457"/>
  <c r="G61" i="1457"/>
  <c r="I63" i="1457" s="1"/>
  <c r="F61" i="1457"/>
  <c r="C61" i="1457"/>
  <c r="D61" i="1457" s="1"/>
  <c r="B61" i="1457"/>
  <c r="H60" i="1457"/>
  <c r="D60" i="1457"/>
  <c r="G59" i="1457"/>
  <c r="I60" i="1457" s="1"/>
  <c r="I59" i="1457" s="1"/>
  <c r="F59" i="1457"/>
  <c r="C59" i="1457"/>
  <c r="D59" i="1457" s="1"/>
  <c r="B59" i="1457"/>
  <c r="I58" i="1457"/>
  <c r="H58" i="1457"/>
  <c r="D58" i="1457"/>
  <c r="H57" i="1457"/>
  <c r="D57" i="1457"/>
  <c r="H56" i="1457"/>
  <c r="D56" i="1457"/>
  <c r="H55" i="1457"/>
  <c r="D55" i="1457"/>
  <c r="H54" i="1457"/>
  <c r="D54" i="1457"/>
  <c r="H53" i="1457"/>
  <c r="D53" i="1457"/>
  <c r="G52" i="1457"/>
  <c r="I57" i="1457" s="1"/>
  <c r="F52" i="1457"/>
  <c r="C52" i="1457"/>
  <c r="B52" i="1457"/>
  <c r="D52" i="1457" s="1"/>
  <c r="H50" i="1457"/>
  <c r="D50" i="1457"/>
  <c r="H49" i="1457"/>
  <c r="D49" i="1457"/>
  <c r="H48" i="1457"/>
  <c r="D48" i="1457"/>
  <c r="H47" i="1457"/>
  <c r="D47" i="1457"/>
  <c r="G46" i="1457"/>
  <c r="I49" i="1457" s="1"/>
  <c r="F46" i="1457"/>
  <c r="C46" i="1457"/>
  <c r="D46" i="1457" s="1"/>
  <c r="B46" i="1457"/>
  <c r="H44" i="1457"/>
  <c r="I43" i="1457"/>
  <c r="H43" i="1457"/>
  <c r="D43" i="1457"/>
  <c r="H42" i="1457"/>
  <c r="D42" i="1457"/>
  <c r="H41" i="1457"/>
  <c r="D41" i="1457"/>
  <c r="G40" i="1457"/>
  <c r="I45" i="1457" s="1"/>
  <c r="F40" i="1457"/>
  <c r="C40" i="1457"/>
  <c r="D40" i="1457" s="1"/>
  <c r="B40" i="1457"/>
  <c r="I38" i="1457"/>
  <c r="H37" i="1457"/>
  <c r="D37" i="1457"/>
  <c r="I36" i="1457"/>
  <c r="H36" i="1457"/>
  <c r="D36" i="1457"/>
  <c r="H35" i="1457"/>
  <c r="G35" i="1457"/>
  <c r="I37" i="1457" s="1"/>
  <c r="F35" i="1457"/>
  <c r="C35" i="1457"/>
  <c r="D35" i="1457" s="1"/>
  <c r="B35" i="1457"/>
  <c r="I34" i="1457"/>
  <c r="H34" i="1457"/>
  <c r="D34" i="1457"/>
  <c r="H33" i="1457"/>
  <c r="D33" i="1457"/>
  <c r="I32" i="1457"/>
  <c r="H32" i="1457"/>
  <c r="D32" i="1457"/>
  <c r="I31" i="1457"/>
  <c r="H31" i="1457"/>
  <c r="D31" i="1457"/>
  <c r="H30" i="1457"/>
  <c r="D30" i="1457"/>
  <c r="I29" i="1457"/>
  <c r="H29" i="1457"/>
  <c r="D29" i="1457"/>
  <c r="G28" i="1457"/>
  <c r="I33" i="1457" s="1"/>
  <c r="F28" i="1457"/>
  <c r="D28" i="1457"/>
  <c r="C28" i="1457"/>
  <c r="B28" i="1457"/>
  <c r="H27" i="1457"/>
  <c r="D27" i="1457"/>
  <c r="H26" i="1457"/>
  <c r="D26" i="1457"/>
  <c r="H24" i="1457"/>
  <c r="D24" i="1457"/>
  <c r="H23" i="1457"/>
  <c r="D23" i="1457"/>
  <c r="H22" i="1457"/>
  <c r="D22" i="1457"/>
  <c r="H21" i="1457"/>
  <c r="D21" i="1457"/>
  <c r="G20" i="1457"/>
  <c r="I22" i="1457" s="1"/>
  <c r="F20" i="1457"/>
  <c r="C20" i="1457"/>
  <c r="B20" i="1457"/>
  <c r="D20" i="1457" s="1"/>
  <c r="H19" i="1457"/>
  <c r="D19" i="1457"/>
  <c r="I18" i="1457"/>
  <c r="H18" i="1457"/>
  <c r="D18" i="1457"/>
  <c r="I17" i="1457"/>
  <c r="H17" i="1457"/>
  <c r="D17" i="1457"/>
  <c r="I16" i="1457"/>
  <c r="D16" i="1457"/>
  <c r="I15" i="1457"/>
  <c r="H15" i="1457"/>
  <c r="D15" i="1457"/>
  <c r="H14" i="1457"/>
  <c r="G14" i="1457"/>
  <c r="I19" i="1457" s="1"/>
  <c r="F14" i="1457"/>
  <c r="C14" i="1457"/>
  <c r="D14" i="1457" s="1"/>
  <c r="B14" i="1457"/>
  <c r="I13" i="1457"/>
  <c r="I12" i="1457" s="1"/>
  <c r="H13" i="1457"/>
  <c r="D13" i="1457"/>
  <c r="G12" i="1457"/>
  <c r="H12" i="1457" s="1"/>
  <c r="F12" i="1457"/>
  <c r="C12" i="1457"/>
  <c r="D12" i="1457" s="1"/>
  <c r="B12" i="1457"/>
  <c r="I11" i="1457"/>
  <c r="H11" i="1457"/>
  <c r="D11" i="1457"/>
  <c r="I10" i="1457"/>
  <c r="H10" i="1457"/>
  <c r="D10" i="1457"/>
  <c r="I9" i="1457"/>
  <c r="H9" i="1457"/>
  <c r="D9" i="1457"/>
  <c r="H8" i="1457"/>
  <c r="D8" i="1457"/>
  <c r="I7" i="1457"/>
  <c r="I6" i="1457" s="1"/>
  <c r="H7" i="1457"/>
  <c r="D7" i="1457"/>
  <c r="H6" i="1457"/>
  <c r="G6" i="1457"/>
  <c r="I8" i="1457" s="1"/>
  <c r="F6" i="1457"/>
  <c r="C6" i="1457"/>
  <c r="D6" i="1457" s="1"/>
  <c r="B6" i="1457"/>
  <c r="H40" i="1456"/>
  <c r="D40" i="1456"/>
  <c r="H39" i="1456"/>
  <c r="D39" i="1456"/>
  <c r="G38" i="1456"/>
  <c r="H38" i="1456" s="1"/>
  <c r="F38" i="1456"/>
  <c r="D38" i="1456"/>
  <c r="C38" i="1456"/>
  <c r="B38" i="1456"/>
  <c r="H35" i="1456"/>
  <c r="D35" i="1456"/>
  <c r="H34" i="1456"/>
  <c r="I33" i="1456"/>
  <c r="H33" i="1456"/>
  <c r="D33" i="1456"/>
  <c r="H32" i="1456"/>
  <c r="H31" i="1456"/>
  <c r="D31" i="1456"/>
  <c r="I30" i="1456"/>
  <c r="H30" i="1456"/>
  <c r="D30" i="1456"/>
  <c r="H29" i="1456"/>
  <c r="D29" i="1456"/>
  <c r="H27" i="1456"/>
  <c r="D27" i="1456"/>
  <c r="H26" i="1456"/>
  <c r="D26" i="1456"/>
  <c r="H25" i="1456"/>
  <c r="D25" i="1456"/>
  <c r="I24" i="1456"/>
  <c r="H24" i="1456"/>
  <c r="D24" i="1456"/>
  <c r="H23" i="1456"/>
  <c r="D23" i="1456"/>
  <c r="H22" i="1456"/>
  <c r="D22" i="1456"/>
  <c r="H21" i="1456"/>
  <c r="H20" i="1456"/>
  <c r="D20" i="1456"/>
  <c r="H19" i="1456"/>
  <c r="D19" i="1456"/>
  <c r="H18" i="1456"/>
  <c r="D18" i="1456"/>
  <c r="H17" i="1456"/>
  <c r="D17" i="1456"/>
  <c r="H16" i="1456"/>
  <c r="D16" i="1456"/>
  <c r="H15" i="1456"/>
  <c r="D15" i="1456"/>
  <c r="H14" i="1456"/>
  <c r="D14" i="1456"/>
  <c r="I13" i="1456"/>
  <c r="H13" i="1456"/>
  <c r="D13" i="1456"/>
  <c r="H12" i="1456"/>
  <c r="D12" i="1456"/>
  <c r="H11" i="1456"/>
  <c r="D11" i="1456"/>
  <c r="H10" i="1456"/>
  <c r="D10" i="1456"/>
  <c r="H9" i="1456"/>
  <c r="D9" i="1456"/>
  <c r="H8" i="1456"/>
  <c r="D8" i="1456"/>
  <c r="H7" i="1456"/>
  <c r="D7" i="1456"/>
  <c r="G6" i="1456"/>
  <c r="I35" i="1456" s="1"/>
  <c r="F6" i="1456"/>
  <c r="C6" i="1456"/>
  <c r="D6" i="1456" s="1"/>
  <c r="B6" i="1456"/>
  <c r="K20" i="1455"/>
  <c r="H20" i="1455"/>
  <c r="G20" i="1455"/>
  <c r="F20" i="1455"/>
  <c r="E20" i="1455"/>
  <c r="D20" i="1455"/>
  <c r="C20" i="1455"/>
  <c r="R17" i="1455"/>
  <c r="R20" i="1455" s="1"/>
  <c r="Q17" i="1455"/>
  <c r="Q20" i="1455" s="1"/>
  <c r="P17" i="1455"/>
  <c r="P20" i="1455" s="1"/>
  <c r="O17" i="1455"/>
  <c r="O20" i="1455" s="1"/>
  <c r="N17" i="1455"/>
  <c r="M17" i="1455"/>
  <c r="L17" i="1455"/>
  <c r="K17" i="1455"/>
  <c r="J17" i="1455"/>
  <c r="J20" i="1455" s="1"/>
  <c r="I17" i="1455"/>
  <c r="I20" i="1455" s="1"/>
  <c r="H17" i="1455"/>
  <c r="G17" i="1455"/>
  <c r="F17" i="1455"/>
  <c r="E17" i="1455"/>
  <c r="D17" i="1455"/>
  <c r="C17" i="1455"/>
  <c r="B17" i="1455"/>
  <c r="B20" i="1455" s="1"/>
  <c r="R14" i="1455"/>
  <c r="Q14" i="1455"/>
  <c r="P14" i="1455"/>
  <c r="O14" i="1455"/>
  <c r="N14" i="1455"/>
  <c r="N20" i="1455" s="1"/>
  <c r="M14" i="1455"/>
  <c r="M20" i="1455" s="1"/>
  <c r="L14" i="1455"/>
  <c r="L20" i="1455" s="1"/>
  <c r="K14" i="1455"/>
  <c r="J14" i="1455"/>
  <c r="I14" i="1455"/>
  <c r="H14" i="1455"/>
  <c r="G14" i="1455"/>
  <c r="F14" i="1455"/>
  <c r="E14" i="1455"/>
  <c r="D14" i="1455"/>
  <c r="C14" i="1455"/>
  <c r="B14" i="1455"/>
  <c r="R9" i="1455"/>
  <c r="Q9" i="1455"/>
  <c r="P9" i="1455"/>
  <c r="O9" i="1455"/>
  <c r="N9" i="1455"/>
  <c r="M9" i="1455"/>
  <c r="L9" i="1455"/>
  <c r="K9" i="1455"/>
  <c r="J9" i="1455"/>
  <c r="I9" i="1455"/>
  <c r="H9" i="1455"/>
  <c r="G9" i="1455"/>
  <c r="F9" i="1455"/>
  <c r="E9" i="1455"/>
  <c r="D9" i="1455"/>
  <c r="C9" i="1455"/>
  <c r="B9" i="1455"/>
  <c r="N65" i="1454"/>
  <c r="N64" i="1454"/>
  <c r="N63" i="1454"/>
  <c r="N62" i="1454"/>
  <c r="N61" i="1454"/>
  <c r="N60" i="1454"/>
  <c r="N59" i="1454"/>
  <c r="N58" i="1454"/>
  <c r="N57" i="1454"/>
  <c r="N56" i="1454"/>
  <c r="N55" i="1454"/>
  <c r="N54" i="1454"/>
  <c r="N53" i="1454"/>
  <c r="N52" i="1454"/>
  <c r="N51" i="1454"/>
  <c r="N50" i="1454"/>
  <c r="N49" i="1454"/>
  <c r="N48" i="1454"/>
  <c r="N47" i="1454"/>
  <c r="N46" i="1454"/>
  <c r="N45" i="1454"/>
  <c r="N44" i="1454"/>
  <c r="N43" i="1454"/>
  <c r="N42" i="1454"/>
  <c r="N41" i="1454"/>
  <c r="N40" i="1454"/>
  <c r="N39" i="1454"/>
  <c r="H31" i="1454"/>
  <c r="G31" i="1454"/>
  <c r="D31" i="1454"/>
  <c r="C31" i="1454"/>
  <c r="B31" i="1454"/>
  <c r="D30" i="1454"/>
  <c r="I29" i="1454"/>
  <c r="J29" i="1454" s="1"/>
  <c r="D29" i="1454"/>
  <c r="I28" i="1454"/>
  <c r="J28" i="1454" s="1"/>
  <c r="I27" i="1454"/>
  <c r="J27" i="1454" s="1"/>
  <c r="I26" i="1454"/>
  <c r="J26" i="1454" s="1"/>
  <c r="I25" i="1454"/>
  <c r="J25" i="1454" s="1"/>
  <c r="I24" i="1454"/>
  <c r="J24" i="1454" s="1"/>
  <c r="I23" i="1454"/>
  <c r="J23" i="1454" s="1"/>
  <c r="I22" i="1454"/>
  <c r="J22" i="1454" s="1"/>
  <c r="D22" i="1454"/>
  <c r="I21" i="1454"/>
  <c r="D21" i="1454"/>
  <c r="I20" i="1454"/>
  <c r="D20" i="1454"/>
  <c r="I19" i="1454"/>
  <c r="D19" i="1454"/>
  <c r="I18" i="1454"/>
  <c r="J18" i="1454" s="1"/>
  <c r="D18" i="1454"/>
  <c r="I17" i="1454"/>
  <c r="C17" i="1454"/>
  <c r="B17" i="1454"/>
  <c r="D17" i="1454" s="1"/>
  <c r="I16" i="1454"/>
  <c r="J16" i="1454" s="1"/>
  <c r="D16" i="1454"/>
  <c r="I15" i="1454"/>
  <c r="J15" i="1454" s="1"/>
  <c r="D15" i="1454"/>
  <c r="I14" i="1454"/>
  <c r="J14" i="1454" s="1"/>
  <c r="D14" i="1454"/>
  <c r="I13" i="1454"/>
  <c r="J13" i="1454" s="1"/>
  <c r="D13" i="1454"/>
  <c r="I12" i="1454"/>
  <c r="D12" i="1454"/>
  <c r="I11" i="1454"/>
  <c r="D11" i="1454"/>
  <c r="I10" i="1454"/>
  <c r="D10" i="1454"/>
  <c r="I9" i="1454"/>
  <c r="I31" i="1454" s="1"/>
  <c r="D9" i="1454"/>
  <c r="I8" i="1454"/>
  <c r="D8" i="1454"/>
  <c r="I7" i="1454"/>
  <c r="J7" i="1454" s="1"/>
  <c r="D7" i="1454"/>
  <c r="I6" i="1454"/>
  <c r="J6" i="1454" s="1"/>
  <c r="D6" i="1454"/>
  <c r="I35" i="1457" l="1"/>
  <c r="I14" i="1457"/>
  <c r="I61" i="1457"/>
  <c r="I8" i="1456"/>
  <c r="I12" i="1456"/>
  <c r="I20" i="1456"/>
  <c r="I29" i="1456"/>
  <c r="I32" i="1456"/>
  <c r="H20" i="1457"/>
  <c r="I42" i="1457"/>
  <c r="I47" i="1457"/>
  <c r="I7" i="1456"/>
  <c r="I15" i="1456"/>
  <c r="H40" i="1457"/>
  <c r="I26" i="1456"/>
  <c r="I26" i="1457"/>
  <c r="I30" i="1457"/>
  <c r="I28" i="1457" s="1"/>
  <c r="I50" i="1457"/>
  <c r="H59" i="1457"/>
  <c r="I69" i="1457"/>
  <c r="I68" i="1457" s="1"/>
  <c r="I73" i="1457"/>
  <c r="H78" i="1457"/>
  <c r="H88" i="1457"/>
  <c r="I93" i="1457"/>
  <c r="I92" i="1457" s="1"/>
  <c r="I97" i="1457"/>
  <c r="I95" i="1457" s="1"/>
  <c r="I119" i="1457"/>
  <c r="I118" i="1457" s="1"/>
  <c r="H6" i="1458"/>
  <c r="I10" i="1456"/>
  <c r="I18" i="1456"/>
  <c r="I21" i="1456"/>
  <c r="I39" i="1456"/>
  <c r="I23" i="1457"/>
  <c r="H28" i="1457"/>
  <c r="I51" i="1457"/>
  <c r="I55" i="1457"/>
  <c r="I76" i="1457"/>
  <c r="I84" i="1457"/>
  <c r="I83" i="1457" s="1"/>
  <c r="I48" i="1457"/>
  <c r="I9" i="1458"/>
  <c r="I27" i="1456"/>
  <c r="I21" i="1457"/>
  <c r="I27" i="1457"/>
  <c r="H46" i="1457"/>
  <c r="I53" i="1457"/>
  <c r="I65" i="1457"/>
  <c r="I74" i="1457"/>
  <c r="I79" i="1457"/>
  <c r="I78" i="1457" s="1"/>
  <c r="H114" i="1457"/>
  <c r="I11" i="1456"/>
  <c r="I19" i="1456"/>
  <c r="I22" i="1456"/>
  <c r="I28" i="1456"/>
  <c r="I34" i="1456"/>
  <c r="I40" i="1456"/>
  <c r="I24" i="1457"/>
  <c r="I41" i="1457"/>
  <c r="I40" i="1457" s="1"/>
  <c r="I44" i="1457"/>
  <c r="I56" i="1457"/>
  <c r="I85" i="1457"/>
  <c r="I7" i="1458"/>
  <c r="I16" i="1456"/>
  <c r="H6" i="1456"/>
  <c r="I14" i="1456"/>
  <c r="I25" i="1456"/>
  <c r="I31" i="1456"/>
  <c r="I25" i="1457"/>
  <c r="I10" i="1458"/>
  <c r="I54" i="1457"/>
  <c r="I66" i="1457"/>
  <c r="I80" i="1457"/>
  <c r="I9" i="1456"/>
  <c r="I17" i="1456"/>
  <c r="I23" i="1456"/>
  <c r="H52" i="1457"/>
  <c r="J8" i="1454"/>
  <c r="J31" i="1454" s="1"/>
  <c r="J17" i="1454"/>
  <c r="J19" i="1454"/>
  <c r="J10" i="1454"/>
  <c r="J20" i="1454"/>
  <c r="J21" i="1454"/>
  <c r="J11" i="1454"/>
  <c r="J12" i="1454"/>
  <c r="J9" i="1454"/>
  <c r="I38" i="1456" l="1"/>
  <c r="I72" i="1457"/>
  <c r="I6" i="1456"/>
  <c r="I64" i="1457"/>
  <c r="I46" i="1457"/>
  <c r="I6" i="1458"/>
  <c r="I52" i="1457"/>
  <c r="I20" i="1457"/>
  <c r="I72" i="1453"/>
  <c r="D13" i="1452"/>
  <c r="C13" i="1452"/>
  <c r="A13" i="1452"/>
  <c r="D12" i="1452"/>
  <c r="D11" i="1452"/>
  <c r="D10" i="1452"/>
  <c r="D9" i="1452"/>
  <c r="D8" i="1452"/>
  <c r="D7" i="1452"/>
  <c r="D6" i="1452"/>
  <c r="D5" i="1452"/>
  <c r="C24" i="1451" l="1"/>
  <c r="E23" i="1451"/>
  <c r="E22" i="1451"/>
  <c r="E21" i="1451"/>
  <c r="E20" i="1451"/>
  <c r="E19" i="1451"/>
  <c r="E18" i="1451"/>
  <c r="E17" i="1451"/>
  <c r="E16" i="1451"/>
  <c r="E15" i="1451"/>
  <c r="E14" i="1451"/>
  <c r="E13" i="1451"/>
  <c r="E12" i="1451"/>
  <c r="E11" i="1451"/>
  <c r="E10" i="1451"/>
  <c r="E9" i="1451"/>
  <c r="E8" i="1451"/>
  <c r="E7" i="1451"/>
  <c r="E6" i="1451"/>
  <c r="E5" i="1451"/>
  <c r="N61" i="1450"/>
  <c r="N60" i="1450"/>
  <c r="N59" i="1450"/>
  <c r="N58" i="1450"/>
  <c r="N57" i="1450"/>
  <c r="N56" i="1450"/>
  <c r="N55" i="1450"/>
  <c r="N54" i="1450"/>
  <c r="N53" i="1450"/>
  <c r="N52" i="1450"/>
  <c r="N51" i="1450"/>
  <c r="N50" i="1450"/>
  <c r="N49" i="1450"/>
  <c r="N48" i="1450"/>
  <c r="N47" i="1450"/>
  <c r="N46" i="1450"/>
  <c r="N45" i="1450"/>
  <c r="N44" i="1450"/>
  <c r="N42" i="1450"/>
  <c r="N41" i="1450"/>
  <c r="N40" i="1450"/>
  <c r="N39" i="1450"/>
  <c r="N38" i="1450"/>
  <c r="N37" i="1450"/>
  <c r="N36" i="1450"/>
  <c r="N35" i="1450"/>
  <c r="N34" i="1450"/>
  <c r="N33" i="1450"/>
  <c r="N32" i="1450"/>
  <c r="N31" i="1450"/>
  <c r="N30" i="1450"/>
  <c r="N29" i="1450"/>
  <c r="N28" i="1450"/>
  <c r="N27" i="1450"/>
  <c r="N26" i="1450"/>
  <c r="N25" i="1450"/>
  <c r="N23" i="1450"/>
  <c r="N22" i="1450"/>
  <c r="N21" i="1450"/>
  <c r="N20" i="1450"/>
  <c r="N19" i="1450"/>
  <c r="N18" i="1450"/>
  <c r="N17" i="1450"/>
  <c r="N16" i="1450"/>
  <c r="N15" i="1450"/>
  <c r="N14" i="1450"/>
  <c r="N13" i="1450"/>
  <c r="N12" i="1450"/>
  <c r="N11" i="1450"/>
  <c r="N10" i="1450"/>
  <c r="N9" i="1450"/>
  <c r="N8" i="1450"/>
  <c r="N7" i="1450"/>
  <c r="N6" i="1450"/>
  <c r="K57" i="1449" l="1"/>
  <c r="J57" i="1449"/>
  <c r="I57" i="1449"/>
  <c r="H57" i="1449"/>
  <c r="G57" i="1449"/>
  <c r="F57" i="1449"/>
  <c r="E57" i="1449"/>
  <c r="D57" i="1449"/>
  <c r="C57" i="1449"/>
  <c r="B57" i="1449"/>
  <c r="K31" i="1449"/>
  <c r="J31" i="1449"/>
  <c r="I31" i="1449"/>
  <c r="H31" i="1449"/>
  <c r="K5" i="1449"/>
  <c r="J5" i="1449"/>
  <c r="I5" i="1449"/>
  <c r="H5" i="1449"/>
  <c r="G5" i="1449"/>
  <c r="F5" i="1449"/>
  <c r="E5" i="1449"/>
  <c r="D5" i="1449"/>
  <c r="C5" i="1449"/>
  <c r="B5" i="1449"/>
  <c r="K31" i="1448"/>
  <c r="J31" i="1448"/>
  <c r="I31" i="1448"/>
  <c r="H31" i="1448"/>
  <c r="G31" i="1448"/>
  <c r="F31" i="1448"/>
  <c r="E31" i="1448"/>
  <c r="D31" i="1448"/>
  <c r="C31" i="1448"/>
  <c r="B31" i="1448"/>
  <c r="H78" i="1447" l="1"/>
  <c r="G78" i="1447"/>
  <c r="D78" i="1447"/>
  <c r="H77" i="1447"/>
  <c r="G77" i="1447"/>
  <c r="D77" i="1447"/>
  <c r="H76" i="1447"/>
  <c r="G76" i="1447"/>
  <c r="D76" i="1447"/>
  <c r="H75" i="1447"/>
  <c r="G75" i="1447"/>
  <c r="D75" i="1447"/>
  <c r="H74" i="1447"/>
  <c r="G74" i="1447"/>
  <c r="D74" i="1447"/>
  <c r="H73" i="1447"/>
  <c r="G73" i="1447"/>
  <c r="D73" i="1447"/>
  <c r="H72" i="1447"/>
  <c r="G72" i="1447"/>
  <c r="D72" i="1447"/>
  <c r="H71" i="1447"/>
  <c r="G71" i="1447"/>
  <c r="D71" i="1447"/>
  <c r="H70" i="1447"/>
  <c r="G70" i="1447"/>
  <c r="D70" i="1447"/>
  <c r="H69" i="1447"/>
  <c r="G69" i="1447"/>
  <c r="D69" i="1447"/>
  <c r="H68" i="1447"/>
  <c r="G68" i="1447"/>
  <c r="H67" i="1447"/>
  <c r="G67" i="1447"/>
  <c r="F67" i="1447"/>
  <c r="E67" i="1447"/>
  <c r="C67" i="1447"/>
  <c r="D67" i="1447" s="1"/>
  <c r="B67" i="1447"/>
  <c r="G66" i="1447"/>
  <c r="D66" i="1447"/>
  <c r="G65" i="1447"/>
  <c r="D65" i="1447"/>
  <c r="G64" i="1447"/>
  <c r="D64" i="1447"/>
  <c r="G63" i="1447"/>
  <c r="D63" i="1447"/>
  <c r="G62" i="1447"/>
  <c r="D62" i="1447"/>
  <c r="G61" i="1447"/>
  <c r="D61" i="1447"/>
  <c r="G60" i="1447"/>
  <c r="D60" i="1447"/>
  <c r="D59" i="1447"/>
  <c r="G58" i="1447"/>
  <c r="D58" i="1447"/>
  <c r="G56" i="1447"/>
  <c r="D56" i="1447"/>
  <c r="F55" i="1447"/>
  <c r="E55" i="1447"/>
  <c r="D55" i="1447"/>
  <c r="C55" i="1447"/>
  <c r="B55" i="1447"/>
  <c r="G54" i="1447"/>
  <c r="D54" i="1447"/>
  <c r="G53" i="1447"/>
  <c r="D53" i="1447"/>
  <c r="G52" i="1447"/>
  <c r="D52" i="1447"/>
  <c r="G51" i="1447"/>
  <c r="D51" i="1447"/>
  <c r="G50" i="1447"/>
  <c r="D50" i="1447"/>
  <c r="H49" i="1447"/>
  <c r="G49" i="1447"/>
  <c r="D49" i="1447"/>
  <c r="G48" i="1447"/>
  <c r="D48" i="1447"/>
  <c r="G47" i="1447"/>
  <c r="D47" i="1447"/>
  <c r="G46" i="1447"/>
  <c r="D46" i="1447"/>
  <c r="G45" i="1447"/>
  <c r="D45" i="1447"/>
  <c r="G44" i="1447"/>
  <c r="D44" i="1447"/>
  <c r="F43" i="1447"/>
  <c r="E43" i="1447"/>
  <c r="D43" i="1447"/>
  <c r="C43" i="1447"/>
  <c r="B43" i="1447"/>
  <c r="G42" i="1447"/>
  <c r="D42" i="1447"/>
  <c r="G41" i="1447"/>
  <c r="G40" i="1447"/>
  <c r="D40" i="1447"/>
  <c r="G38" i="1447"/>
  <c r="D38" i="1447"/>
  <c r="G37" i="1447"/>
  <c r="D37" i="1447"/>
  <c r="H36" i="1447"/>
  <c r="G36" i="1447"/>
  <c r="D36" i="1447"/>
  <c r="G35" i="1447"/>
  <c r="D35" i="1447"/>
  <c r="G34" i="1447"/>
  <c r="D34" i="1447"/>
  <c r="G33" i="1447"/>
  <c r="D33" i="1447"/>
  <c r="G32" i="1447"/>
  <c r="D32" i="1447"/>
  <c r="F31" i="1447"/>
  <c r="H35" i="1447" s="1"/>
  <c r="E31" i="1447"/>
  <c r="C31" i="1447"/>
  <c r="B31" i="1447"/>
  <c r="B79" i="1447" s="1"/>
  <c r="H30" i="1447"/>
  <c r="G30" i="1447"/>
  <c r="D30" i="1447"/>
  <c r="G29" i="1447"/>
  <c r="G28" i="1447"/>
  <c r="G27" i="1447"/>
  <c r="D27" i="1447"/>
  <c r="G26" i="1447"/>
  <c r="D26" i="1447"/>
  <c r="G25" i="1447"/>
  <c r="D25" i="1447"/>
  <c r="H24" i="1447"/>
  <c r="G24" i="1447"/>
  <c r="D24" i="1447"/>
  <c r="H23" i="1447"/>
  <c r="G23" i="1447"/>
  <c r="D23" i="1447"/>
  <c r="G22" i="1447"/>
  <c r="D22" i="1447"/>
  <c r="G21" i="1447"/>
  <c r="D21" i="1447"/>
  <c r="G20" i="1447"/>
  <c r="D20" i="1447"/>
  <c r="F19" i="1447"/>
  <c r="H22" i="1447" s="1"/>
  <c r="E19" i="1447"/>
  <c r="C19" i="1447"/>
  <c r="B19" i="1447"/>
  <c r="H18" i="1447"/>
  <c r="G18" i="1447"/>
  <c r="D18" i="1447"/>
  <c r="G17" i="1447"/>
  <c r="D17" i="1447"/>
  <c r="G16" i="1447"/>
  <c r="D16" i="1447"/>
  <c r="G15" i="1447"/>
  <c r="G14" i="1447"/>
  <c r="D14" i="1447"/>
  <c r="G13" i="1447"/>
  <c r="D13" i="1447"/>
  <c r="H12" i="1447"/>
  <c r="G12" i="1447"/>
  <c r="D12" i="1447"/>
  <c r="H11" i="1447"/>
  <c r="G11" i="1447"/>
  <c r="D11" i="1447"/>
  <c r="G10" i="1447"/>
  <c r="D10" i="1447"/>
  <c r="G9" i="1447"/>
  <c r="D9" i="1447"/>
  <c r="G8" i="1447"/>
  <c r="D8" i="1447"/>
  <c r="F7" i="1447"/>
  <c r="H17" i="1447" s="1"/>
  <c r="E7" i="1447"/>
  <c r="C7" i="1447"/>
  <c r="D7" i="1447" s="1"/>
  <c r="B7" i="1447"/>
  <c r="H85" i="1446"/>
  <c r="F85" i="1446"/>
  <c r="E85" i="1446"/>
  <c r="C85" i="1446"/>
  <c r="D85" i="1446" s="1"/>
  <c r="B85" i="1446"/>
  <c r="G84" i="1446"/>
  <c r="D84" i="1446"/>
  <c r="G83" i="1446"/>
  <c r="D83" i="1446"/>
  <c r="G82" i="1446"/>
  <c r="D82" i="1446"/>
  <c r="G81" i="1446"/>
  <c r="D81" i="1446"/>
  <c r="G80" i="1446"/>
  <c r="D80" i="1446"/>
  <c r="G79" i="1446"/>
  <c r="D79" i="1446"/>
  <c r="G78" i="1446"/>
  <c r="D78" i="1446"/>
  <c r="G77" i="1446"/>
  <c r="D77" i="1446"/>
  <c r="G75" i="1446"/>
  <c r="D75" i="1446"/>
  <c r="G74" i="1446"/>
  <c r="D74" i="1446"/>
  <c r="G73" i="1446"/>
  <c r="D73" i="1446"/>
  <c r="H72" i="1446"/>
  <c r="G72" i="1446"/>
  <c r="D72" i="1446"/>
  <c r="G71" i="1446"/>
  <c r="D71" i="1446"/>
  <c r="G70" i="1446"/>
  <c r="G69" i="1446"/>
  <c r="D69" i="1446"/>
  <c r="G68" i="1446"/>
  <c r="D68" i="1446"/>
  <c r="G67" i="1446"/>
  <c r="D67" i="1446"/>
  <c r="G66" i="1446"/>
  <c r="D66" i="1446"/>
  <c r="H65" i="1446"/>
  <c r="G65" i="1446"/>
  <c r="D65" i="1446"/>
  <c r="G64" i="1446"/>
  <c r="D64" i="1446"/>
  <c r="G63" i="1446"/>
  <c r="D63" i="1446"/>
  <c r="G62" i="1446"/>
  <c r="D62" i="1446"/>
  <c r="G61" i="1446"/>
  <c r="D61" i="1446"/>
  <c r="G60" i="1446"/>
  <c r="D60" i="1446"/>
  <c r="G59" i="1446"/>
  <c r="D59" i="1446"/>
  <c r="G58" i="1446"/>
  <c r="D58" i="1446"/>
  <c r="G57" i="1446"/>
  <c r="D57" i="1446"/>
  <c r="G56" i="1446"/>
  <c r="D56" i="1446"/>
  <c r="G55" i="1446"/>
  <c r="D55" i="1446"/>
  <c r="G54" i="1446"/>
  <c r="D54" i="1446"/>
  <c r="G53" i="1446"/>
  <c r="D53" i="1446"/>
  <c r="G52" i="1446"/>
  <c r="D52" i="1446"/>
  <c r="G51" i="1446"/>
  <c r="D51" i="1446"/>
  <c r="G50" i="1446"/>
  <c r="D50" i="1446"/>
  <c r="G49" i="1446"/>
  <c r="D49" i="1446"/>
  <c r="G48" i="1446"/>
  <c r="D48" i="1446"/>
  <c r="G47" i="1446"/>
  <c r="D47" i="1446"/>
  <c r="G46" i="1446"/>
  <c r="D46" i="1446"/>
  <c r="H45" i="1446"/>
  <c r="G45" i="1446"/>
  <c r="D45" i="1446"/>
  <c r="G44" i="1446"/>
  <c r="D44" i="1446"/>
  <c r="G43" i="1446"/>
  <c r="D43" i="1446"/>
  <c r="G42" i="1446"/>
  <c r="D42" i="1446"/>
  <c r="G41" i="1446"/>
  <c r="D41" i="1446"/>
  <c r="G40" i="1446"/>
  <c r="D40" i="1446"/>
  <c r="G39" i="1446"/>
  <c r="G38" i="1446"/>
  <c r="D38" i="1446"/>
  <c r="G37" i="1446"/>
  <c r="D37" i="1446"/>
  <c r="G36" i="1446"/>
  <c r="D36" i="1446"/>
  <c r="G35" i="1446"/>
  <c r="D35" i="1446"/>
  <c r="G34" i="1446"/>
  <c r="D34" i="1446"/>
  <c r="F29" i="1446"/>
  <c r="H7" i="1446" s="1"/>
  <c r="E29" i="1446"/>
  <c r="C29" i="1446"/>
  <c r="D29" i="1446" s="1"/>
  <c r="B29" i="1446"/>
  <c r="H28" i="1446"/>
  <c r="G28" i="1446"/>
  <c r="D28" i="1446"/>
  <c r="G27" i="1446"/>
  <c r="D27" i="1446"/>
  <c r="G25" i="1446"/>
  <c r="D25" i="1446"/>
  <c r="G24" i="1446"/>
  <c r="D24" i="1446"/>
  <c r="G23" i="1446"/>
  <c r="D23" i="1446"/>
  <c r="H22" i="1446"/>
  <c r="G22" i="1446"/>
  <c r="D22" i="1446"/>
  <c r="H21" i="1446"/>
  <c r="G21" i="1446"/>
  <c r="D21" i="1446"/>
  <c r="G20" i="1446"/>
  <c r="D20" i="1446"/>
  <c r="G19" i="1446"/>
  <c r="D19" i="1446"/>
  <c r="G18" i="1446"/>
  <c r="D18" i="1446"/>
  <c r="G17" i="1446"/>
  <c r="D17" i="1446"/>
  <c r="G16" i="1446"/>
  <c r="D16" i="1446"/>
  <c r="H15" i="1446"/>
  <c r="G15" i="1446"/>
  <c r="D15" i="1446"/>
  <c r="H14" i="1446"/>
  <c r="G14" i="1446"/>
  <c r="D14" i="1446"/>
  <c r="G13" i="1446"/>
  <c r="D13" i="1446"/>
  <c r="G12" i="1446"/>
  <c r="D12" i="1446"/>
  <c r="G11" i="1446"/>
  <c r="D11" i="1446"/>
  <c r="G10" i="1446"/>
  <c r="D10" i="1446"/>
  <c r="H9" i="1446"/>
  <c r="G9" i="1446"/>
  <c r="D9" i="1446"/>
  <c r="H8" i="1446"/>
  <c r="G8" i="1446"/>
  <c r="D8" i="1446"/>
  <c r="G7" i="1446"/>
  <c r="D7" i="1446"/>
  <c r="G51" i="1445"/>
  <c r="F51" i="1445"/>
  <c r="E51" i="1445"/>
  <c r="D51" i="1445"/>
  <c r="C51" i="1445"/>
  <c r="B51" i="1445"/>
  <c r="H50" i="1445"/>
  <c r="H51" i="1445" s="1"/>
  <c r="H49" i="1445"/>
  <c r="G46" i="1445"/>
  <c r="F46" i="1445"/>
  <c r="E46" i="1445"/>
  <c r="D46" i="1445"/>
  <c r="C46" i="1445"/>
  <c r="B46" i="1445"/>
  <c r="H45" i="1445"/>
  <c r="H46" i="1445" s="1"/>
  <c r="H44" i="1445"/>
  <c r="G41" i="1445"/>
  <c r="F41" i="1445"/>
  <c r="E41" i="1445"/>
  <c r="D41" i="1445"/>
  <c r="C41" i="1445"/>
  <c r="B41" i="1445"/>
  <c r="H40" i="1445"/>
  <c r="H41" i="1445" s="1"/>
  <c r="H39" i="1445"/>
  <c r="H36" i="1445"/>
  <c r="H35" i="1445"/>
  <c r="H34" i="1445"/>
  <c r="H33" i="1445"/>
  <c r="H32" i="1445"/>
  <c r="G31" i="1445"/>
  <c r="F31" i="1445"/>
  <c r="E31" i="1445"/>
  <c r="H31" i="1445" s="1"/>
  <c r="I31" i="1445" s="1"/>
  <c r="D31" i="1445"/>
  <c r="C31" i="1445"/>
  <c r="B31" i="1445"/>
  <c r="H30" i="1445"/>
  <c r="I30" i="1445" s="1"/>
  <c r="H29" i="1445"/>
  <c r="I29" i="1445" s="1"/>
  <c r="H28" i="1445"/>
  <c r="I28" i="1445" s="1"/>
  <c r="H27" i="1445"/>
  <c r="I27" i="1445" s="1"/>
  <c r="H26" i="1445"/>
  <c r="I26" i="1445" s="1"/>
  <c r="H25" i="1445"/>
  <c r="I25" i="1445" s="1"/>
  <c r="H24" i="1445"/>
  <c r="I24" i="1445" s="1"/>
  <c r="I23" i="1445"/>
  <c r="H23" i="1445"/>
  <c r="I22" i="1445"/>
  <c r="H22" i="1445"/>
  <c r="H21" i="1445"/>
  <c r="I21" i="1445" s="1"/>
  <c r="H20" i="1445"/>
  <c r="I20" i="1445" s="1"/>
  <c r="H19" i="1445"/>
  <c r="I19" i="1445" s="1"/>
  <c r="H18" i="1445"/>
  <c r="I18" i="1445" s="1"/>
  <c r="H17" i="1445"/>
  <c r="I17" i="1445" s="1"/>
  <c r="H16" i="1445"/>
  <c r="I16" i="1445" s="1"/>
  <c r="H15" i="1445"/>
  <c r="H14" i="1445"/>
  <c r="H13" i="1445"/>
  <c r="H12" i="1445"/>
  <c r="H11" i="1445"/>
  <c r="H10" i="1445"/>
  <c r="H9" i="1445"/>
  <c r="H8" i="1445"/>
  <c r="H7" i="1445"/>
  <c r="H6" i="1445"/>
  <c r="H5" i="1445"/>
  <c r="C79" i="1447" l="1"/>
  <c r="D79" i="1447" s="1"/>
  <c r="D31" i="1447"/>
  <c r="H71" i="1446"/>
  <c r="H64" i="1446"/>
  <c r="H44" i="1446"/>
  <c r="H37" i="1446"/>
  <c r="H78" i="1446"/>
  <c r="H57" i="1446"/>
  <c r="H50" i="1446"/>
  <c r="H84" i="1446"/>
  <c r="H70" i="1446"/>
  <c r="H63" i="1446"/>
  <c r="H43" i="1446"/>
  <c r="H36" i="1446"/>
  <c r="H56" i="1446"/>
  <c r="H69" i="1446"/>
  <c r="H49" i="1446"/>
  <c r="H83" i="1446"/>
  <c r="H62" i="1446"/>
  <c r="H35" i="1446"/>
  <c r="H76" i="1446"/>
  <c r="H48" i="1446"/>
  <c r="H74" i="1446"/>
  <c r="H81" i="1446"/>
  <c r="H60" i="1446"/>
  <c r="H40" i="1446"/>
  <c r="H80" i="1446"/>
  <c r="H59" i="1446"/>
  <c r="H77" i="1446"/>
  <c r="H42" i="1446"/>
  <c r="H82" i="1446"/>
  <c r="H34" i="1446"/>
  <c r="H54" i="1446"/>
  <c r="H39" i="1446"/>
  <c r="H68" i="1446"/>
  <c r="H53" i="1446"/>
  <c r="H73" i="1446"/>
  <c r="H46" i="1446"/>
  <c r="H55" i="1446"/>
  <c r="H75" i="1446"/>
  <c r="H61" i="1446"/>
  <c r="H41" i="1446"/>
  <c r="H67" i="1446"/>
  <c r="H47" i="1446"/>
  <c r="H66" i="1446"/>
  <c r="H38" i="1446"/>
  <c r="H58" i="1446"/>
  <c r="E79" i="1447"/>
  <c r="H48" i="1447"/>
  <c r="H54" i="1447"/>
  <c r="H47" i="1447"/>
  <c r="H53" i="1447"/>
  <c r="H46" i="1447"/>
  <c r="H45" i="1447"/>
  <c r="G43" i="1447"/>
  <c r="H44" i="1447"/>
  <c r="H51" i="1447"/>
  <c r="H50" i="1447"/>
  <c r="H52" i="1447"/>
  <c r="H61" i="1447"/>
  <c r="H60" i="1447"/>
  <c r="H59" i="1447"/>
  <c r="H57" i="1447"/>
  <c r="H56" i="1447"/>
  <c r="G55" i="1447"/>
  <c r="H66" i="1447"/>
  <c r="H58" i="1447"/>
  <c r="H64" i="1447"/>
  <c r="H63" i="1447"/>
  <c r="H65" i="1447"/>
  <c r="G85" i="1446"/>
  <c r="H79" i="1446"/>
  <c r="H62" i="1447"/>
  <c r="H51" i="1446"/>
  <c r="H52" i="1446"/>
  <c r="D19" i="1447"/>
  <c r="G31" i="1447"/>
  <c r="H25" i="1447"/>
  <c r="H10" i="1446"/>
  <c r="H29" i="1446" s="1"/>
  <c r="H24" i="1446"/>
  <c r="H26" i="1447"/>
  <c r="H18" i="1446"/>
  <c r="H20" i="1447"/>
  <c r="H40" i="1447"/>
  <c r="H37" i="1447"/>
  <c r="H13" i="1447"/>
  <c r="H16" i="1446"/>
  <c r="G29" i="1446"/>
  <c r="H17" i="1446"/>
  <c r="G7" i="1447"/>
  <c r="H39" i="1447"/>
  <c r="H27" i="1447"/>
  <c r="H19" i="1446"/>
  <c r="F79" i="1447"/>
  <c r="H23" i="1446"/>
  <c r="G19" i="1447"/>
  <c r="H38" i="1447"/>
  <c r="H32" i="1447"/>
  <c r="H31" i="1447" s="1"/>
  <c r="H11" i="1446"/>
  <c r="H14" i="1447"/>
  <c r="H25" i="1446"/>
  <c r="H8" i="1447"/>
  <c r="H15" i="1447"/>
  <c r="H33" i="1447"/>
  <c r="H12" i="1446"/>
  <c r="H26" i="1446"/>
  <c r="H41" i="1447"/>
  <c r="H21" i="1447"/>
  <c r="H28" i="1447"/>
  <c r="H9" i="1447"/>
  <c r="H16" i="1447"/>
  <c r="H34" i="1447"/>
  <c r="H13" i="1446"/>
  <c r="H27" i="1446"/>
  <c r="H29" i="1447"/>
  <c r="H42" i="1447"/>
  <c r="H20" i="1446"/>
  <c r="H10" i="1447"/>
  <c r="H19" i="1447" l="1"/>
  <c r="H7" i="1447"/>
  <c r="H43" i="1447"/>
  <c r="H79" i="1447"/>
  <c r="G79" i="1447"/>
  <c r="H55" i="1447"/>
  <c r="C35" i="1444" l="1"/>
  <c r="C34" i="1444"/>
  <c r="C33" i="1444"/>
  <c r="C32" i="1444"/>
  <c r="C31" i="1444"/>
  <c r="C30" i="1444"/>
  <c r="C29" i="1444"/>
  <c r="C28" i="1444"/>
  <c r="C27" i="1444"/>
  <c r="C26" i="1444"/>
  <c r="B25" i="1444"/>
  <c r="C25" i="1444" s="1"/>
  <c r="B20" i="1444"/>
  <c r="C11" i="1444" s="1"/>
  <c r="C18" i="1444"/>
  <c r="C16" i="1444"/>
  <c r="C15" i="1444"/>
  <c r="C14" i="1444"/>
  <c r="C13" i="1444"/>
  <c r="C12" i="1444"/>
  <c r="B6" i="1444"/>
  <c r="C6" i="1444" s="1"/>
  <c r="C20" i="1444" s="1"/>
  <c r="P23" i="1443"/>
  <c r="O23" i="1443"/>
  <c r="N23" i="1443"/>
  <c r="M23" i="1443"/>
  <c r="L23" i="1443"/>
  <c r="K23" i="1443"/>
  <c r="J23" i="1443"/>
  <c r="I23" i="1443"/>
  <c r="H23" i="1443"/>
  <c r="G23" i="1443"/>
  <c r="F23" i="1443"/>
  <c r="E23" i="1443"/>
  <c r="D23" i="1443"/>
  <c r="C23" i="1443"/>
  <c r="B23" i="1443"/>
  <c r="O21" i="1443"/>
  <c r="N21" i="1443"/>
  <c r="M21" i="1443"/>
  <c r="L21" i="1443"/>
  <c r="K21" i="1443"/>
  <c r="J21" i="1443"/>
  <c r="I21" i="1443"/>
  <c r="H21" i="1443"/>
  <c r="G21" i="1443"/>
  <c r="F21" i="1443"/>
  <c r="E21" i="1443"/>
  <c r="D21" i="1443"/>
  <c r="C21" i="1443"/>
  <c r="B21" i="1443"/>
  <c r="P18" i="1443"/>
  <c r="P17" i="1443"/>
  <c r="P16" i="1443"/>
  <c r="P15" i="1443"/>
  <c r="P14" i="1443"/>
  <c r="P13" i="1443"/>
  <c r="P12" i="1443"/>
  <c r="P11" i="1443"/>
  <c r="P10" i="1443"/>
  <c r="P9" i="1443"/>
  <c r="P8" i="1443"/>
  <c r="P7" i="1443"/>
  <c r="P6" i="1443"/>
  <c r="I89" i="1442"/>
  <c r="H89" i="1442"/>
  <c r="G89" i="1442"/>
  <c r="F89" i="1442"/>
  <c r="E89" i="1442"/>
  <c r="D89" i="1442"/>
  <c r="C89" i="1442"/>
  <c r="B89" i="1442"/>
  <c r="I83" i="1442"/>
  <c r="H83" i="1442"/>
  <c r="G83" i="1442"/>
  <c r="F83" i="1442"/>
  <c r="E83" i="1442"/>
  <c r="D83" i="1442"/>
  <c r="C83" i="1442"/>
  <c r="B83" i="1442"/>
  <c r="I78" i="1442"/>
  <c r="H78" i="1442"/>
  <c r="G78" i="1442"/>
  <c r="F78" i="1442"/>
  <c r="E78" i="1442"/>
  <c r="D78" i="1442"/>
  <c r="C78" i="1442"/>
  <c r="B78" i="1442"/>
  <c r="I69" i="1442"/>
  <c r="H69" i="1442"/>
  <c r="G69" i="1442"/>
  <c r="F69" i="1442"/>
  <c r="E69" i="1442"/>
  <c r="D69" i="1442"/>
  <c r="C69" i="1442"/>
  <c r="B69" i="1442"/>
  <c r="K36" i="1442"/>
  <c r="J36" i="1442"/>
  <c r="I36" i="1442"/>
  <c r="H36" i="1442"/>
  <c r="G36" i="1442"/>
  <c r="F36" i="1442"/>
  <c r="E36" i="1442"/>
  <c r="D36" i="1442"/>
  <c r="C36" i="1442"/>
  <c r="B36" i="1442"/>
  <c r="K35" i="1442"/>
  <c r="K34" i="1442"/>
  <c r="J30" i="1442"/>
  <c r="I30" i="1442"/>
  <c r="H30" i="1442"/>
  <c r="G30" i="1442"/>
  <c r="F30" i="1442"/>
  <c r="E30" i="1442"/>
  <c r="D30" i="1442"/>
  <c r="C30" i="1442"/>
  <c r="B30" i="1442"/>
  <c r="K29" i="1442"/>
  <c r="K30" i="1442" s="1"/>
  <c r="K28" i="1442"/>
  <c r="J25" i="1442"/>
  <c r="I25" i="1442"/>
  <c r="H25" i="1442"/>
  <c r="G25" i="1442"/>
  <c r="F25" i="1442"/>
  <c r="E25" i="1442"/>
  <c r="D25" i="1442"/>
  <c r="C25" i="1442"/>
  <c r="B25" i="1442"/>
  <c r="K24" i="1442"/>
  <c r="K25" i="1442" s="1"/>
  <c r="K23" i="1442"/>
  <c r="K20" i="1442"/>
  <c r="K19" i="1442"/>
  <c r="K18" i="1442"/>
  <c r="K17" i="1442"/>
  <c r="K16" i="1442"/>
  <c r="J16" i="1442"/>
  <c r="I16" i="1442"/>
  <c r="H16" i="1442"/>
  <c r="G16" i="1442"/>
  <c r="F16" i="1442"/>
  <c r="E16" i="1442"/>
  <c r="D16" i="1442"/>
  <c r="C16" i="1442"/>
  <c r="B16" i="1442"/>
  <c r="K15" i="1442"/>
  <c r="K14" i="1442"/>
  <c r="K13" i="1442"/>
  <c r="K12" i="1442"/>
  <c r="K11" i="1442"/>
  <c r="K10" i="1442"/>
  <c r="K9" i="1442"/>
  <c r="K8" i="1442"/>
  <c r="K7" i="1442"/>
  <c r="K6" i="1442"/>
  <c r="P21" i="1443" l="1"/>
  <c r="Q23" i="1443" s="1"/>
  <c r="C8" i="1444"/>
  <c r="C9" i="1444"/>
  <c r="C10" i="1444"/>
  <c r="Q6" i="1443" l="1"/>
  <c r="Q18" i="1443"/>
  <c r="Q17" i="1443"/>
  <c r="Q15" i="1443"/>
  <c r="Q14" i="1443"/>
  <c r="Q13" i="1443"/>
  <c r="Q12" i="1443"/>
  <c r="Q11" i="1443"/>
  <c r="Q10" i="1443"/>
  <c r="Q9" i="1443"/>
  <c r="Q7" i="1443"/>
  <c r="Q16" i="1443"/>
  <c r="Q8" i="1443"/>
  <c r="Q21" i="1443" l="1"/>
  <c r="G112" i="1440" l="1"/>
  <c r="D112" i="1440"/>
  <c r="F111" i="1440"/>
  <c r="H112" i="1440" s="1"/>
  <c r="H111" i="1440" s="1"/>
  <c r="E111" i="1440"/>
  <c r="C111" i="1440"/>
  <c r="D111" i="1440" s="1"/>
  <c r="B111" i="1440"/>
  <c r="H110" i="1440"/>
  <c r="G110" i="1440"/>
  <c r="D110" i="1440"/>
  <c r="H109" i="1440"/>
  <c r="G109" i="1440"/>
  <c r="D109" i="1440"/>
  <c r="H108" i="1440"/>
  <c r="H107" i="1440" s="1"/>
  <c r="G108" i="1440"/>
  <c r="D108" i="1440"/>
  <c r="F107" i="1440"/>
  <c r="G107" i="1440" s="1"/>
  <c r="E107" i="1440"/>
  <c r="C107" i="1440"/>
  <c r="D107" i="1440" s="1"/>
  <c r="B107" i="1440"/>
  <c r="H106" i="1440"/>
  <c r="G106" i="1440"/>
  <c r="D106" i="1440"/>
  <c r="H105" i="1440"/>
  <c r="H104" i="1440" s="1"/>
  <c r="G105" i="1440"/>
  <c r="D105" i="1440"/>
  <c r="F104" i="1440"/>
  <c r="E104" i="1440"/>
  <c r="G104" i="1440" s="1"/>
  <c r="C104" i="1440"/>
  <c r="D104" i="1440" s="1"/>
  <c r="B104" i="1440"/>
  <c r="G103" i="1440"/>
  <c r="D103" i="1440"/>
  <c r="G102" i="1440"/>
  <c r="D102" i="1440"/>
  <c r="G101" i="1440"/>
  <c r="D101" i="1440"/>
  <c r="F100" i="1440"/>
  <c r="G100" i="1440" s="1"/>
  <c r="E100" i="1440"/>
  <c r="C100" i="1440"/>
  <c r="D100" i="1440" s="1"/>
  <c r="B100" i="1440"/>
  <c r="G99" i="1440"/>
  <c r="D99" i="1440"/>
  <c r="G98" i="1440"/>
  <c r="D98" i="1440"/>
  <c r="G97" i="1440"/>
  <c r="D97" i="1440"/>
  <c r="H96" i="1440"/>
  <c r="G96" i="1440"/>
  <c r="D96" i="1440"/>
  <c r="H95" i="1440"/>
  <c r="G95" i="1440"/>
  <c r="D95" i="1440"/>
  <c r="H94" i="1440"/>
  <c r="G94" i="1440"/>
  <c r="D94" i="1440"/>
  <c r="F93" i="1440"/>
  <c r="H99" i="1440" s="1"/>
  <c r="E93" i="1440"/>
  <c r="D93" i="1440"/>
  <c r="C93" i="1440"/>
  <c r="B93" i="1440"/>
  <c r="G92" i="1440"/>
  <c r="D92" i="1440"/>
  <c r="G91" i="1440"/>
  <c r="D91" i="1440"/>
  <c r="H90" i="1440"/>
  <c r="G90" i="1440"/>
  <c r="D90" i="1440"/>
  <c r="H89" i="1440"/>
  <c r="G89" i="1440"/>
  <c r="D89" i="1440"/>
  <c r="G88" i="1440"/>
  <c r="D88" i="1440"/>
  <c r="F87" i="1440"/>
  <c r="H88" i="1440" s="1"/>
  <c r="E87" i="1440"/>
  <c r="C87" i="1440"/>
  <c r="D87" i="1440" s="1"/>
  <c r="B87" i="1440"/>
  <c r="G86" i="1440"/>
  <c r="D86" i="1440"/>
  <c r="F85" i="1440"/>
  <c r="G85" i="1440" s="1"/>
  <c r="E85" i="1440"/>
  <c r="C85" i="1440"/>
  <c r="D85" i="1440" s="1"/>
  <c r="B85" i="1440"/>
  <c r="G84" i="1440"/>
  <c r="D84" i="1440"/>
  <c r="F83" i="1440"/>
  <c r="H84" i="1440" s="1"/>
  <c r="H83" i="1440" s="1"/>
  <c r="E83" i="1440"/>
  <c r="C83" i="1440"/>
  <c r="D83" i="1440" s="1"/>
  <c r="B83" i="1440"/>
  <c r="G81" i="1440"/>
  <c r="D81" i="1440"/>
  <c r="H80" i="1440"/>
  <c r="G80" i="1440"/>
  <c r="H79" i="1440"/>
  <c r="G79" i="1440"/>
  <c r="D79" i="1440"/>
  <c r="H78" i="1440"/>
  <c r="G78" i="1440"/>
  <c r="D78" i="1440"/>
  <c r="G77" i="1440"/>
  <c r="D77" i="1440"/>
  <c r="G76" i="1440"/>
  <c r="D76" i="1440"/>
  <c r="G75" i="1440"/>
  <c r="D75" i="1440"/>
  <c r="G74" i="1440"/>
  <c r="D74" i="1440"/>
  <c r="H73" i="1440"/>
  <c r="G73" i="1440"/>
  <c r="D73" i="1440"/>
  <c r="H72" i="1440"/>
  <c r="G72" i="1440"/>
  <c r="D72" i="1440"/>
  <c r="H71" i="1440"/>
  <c r="G71" i="1440"/>
  <c r="D71" i="1440"/>
  <c r="F70" i="1440"/>
  <c r="H77" i="1440" s="1"/>
  <c r="E70" i="1440"/>
  <c r="C70" i="1440"/>
  <c r="D70" i="1440" s="1"/>
  <c r="B70" i="1440"/>
  <c r="G69" i="1440"/>
  <c r="H68" i="1440"/>
  <c r="G68" i="1440"/>
  <c r="D68" i="1440"/>
  <c r="H67" i="1440"/>
  <c r="G67" i="1440"/>
  <c r="D67" i="1440"/>
  <c r="H66" i="1440"/>
  <c r="G66" i="1440"/>
  <c r="H65" i="1440"/>
  <c r="G65" i="1440"/>
  <c r="D65" i="1440"/>
  <c r="H64" i="1440"/>
  <c r="G64" i="1440"/>
  <c r="D64" i="1440"/>
  <c r="H63" i="1440"/>
  <c r="G63" i="1440"/>
  <c r="D63" i="1440"/>
  <c r="G62" i="1440"/>
  <c r="D62" i="1440"/>
  <c r="H61" i="1440"/>
  <c r="G61" i="1440"/>
  <c r="D61" i="1440"/>
  <c r="H60" i="1440"/>
  <c r="G60" i="1440"/>
  <c r="D60" i="1440"/>
  <c r="H59" i="1440"/>
  <c r="G59" i="1440"/>
  <c r="D59" i="1440"/>
  <c r="G58" i="1440"/>
  <c r="D58" i="1440"/>
  <c r="H57" i="1440"/>
  <c r="G57" i="1440"/>
  <c r="D57" i="1440"/>
  <c r="G56" i="1440"/>
  <c r="D56" i="1440"/>
  <c r="G55" i="1440"/>
  <c r="D55" i="1440"/>
  <c r="H54" i="1440"/>
  <c r="G54" i="1440"/>
  <c r="D54" i="1440"/>
  <c r="H53" i="1440"/>
  <c r="G53" i="1440"/>
  <c r="D53" i="1440"/>
  <c r="G52" i="1440"/>
  <c r="F52" i="1440"/>
  <c r="H58" i="1440" s="1"/>
  <c r="E52" i="1440"/>
  <c r="C52" i="1440"/>
  <c r="D52" i="1440" s="1"/>
  <c r="B52" i="1440"/>
  <c r="G50" i="1440"/>
  <c r="D50" i="1440"/>
  <c r="G49" i="1440"/>
  <c r="G48" i="1440"/>
  <c r="D48" i="1440"/>
  <c r="G47" i="1440"/>
  <c r="D47" i="1440"/>
  <c r="G46" i="1440"/>
  <c r="D46" i="1440"/>
  <c r="G45" i="1440"/>
  <c r="D45" i="1440"/>
  <c r="G44" i="1440"/>
  <c r="D44" i="1440"/>
  <c r="G43" i="1440"/>
  <c r="D43" i="1440"/>
  <c r="G42" i="1440"/>
  <c r="D42" i="1440"/>
  <c r="G41" i="1440"/>
  <c r="D41" i="1440"/>
  <c r="G40" i="1440"/>
  <c r="D40" i="1440"/>
  <c r="F39" i="1440"/>
  <c r="H50" i="1440" s="1"/>
  <c r="E39" i="1440"/>
  <c r="C39" i="1440"/>
  <c r="D39" i="1440" s="1"/>
  <c r="B39" i="1440"/>
  <c r="G38" i="1440"/>
  <c r="D38" i="1440"/>
  <c r="G37" i="1440"/>
  <c r="D37" i="1440"/>
  <c r="G36" i="1440"/>
  <c r="D36" i="1440"/>
  <c r="G35" i="1440"/>
  <c r="D35" i="1440"/>
  <c r="H34" i="1440"/>
  <c r="G34" i="1440"/>
  <c r="D34" i="1440"/>
  <c r="H33" i="1440"/>
  <c r="G33" i="1440"/>
  <c r="D33" i="1440"/>
  <c r="G32" i="1440"/>
  <c r="D32" i="1440"/>
  <c r="G31" i="1440"/>
  <c r="D31" i="1440"/>
  <c r="G30" i="1440"/>
  <c r="D30" i="1440"/>
  <c r="G29" i="1440"/>
  <c r="D29" i="1440"/>
  <c r="G28" i="1440"/>
  <c r="D28" i="1440"/>
  <c r="H27" i="1440"/>
  <c r="G27" i="1440"/>
  <c r="D27" i="1440"/>
  <c r="G26" i="1440"/>
  <c r="D26" i="1440"/>
  <c r="G25" i="1440"/>
  <c r="D25" i="1440"/>
  <c r="G24" i="1440"/>
  <c r="D24" i="1440"/>
  <c r="G23" i="1440"/>
  <c r="D23" i="1440"/>
  <c r="F22" i="1440"/>
  <c r="H26" i="1440" s="1"/>
  <c r="E22" i="1440"/>
  <c r="C22" i="1440"/>
  <c r="D22" i="1440" s="1"/>
  <c r="B22" i="1440"/>
  <c r="H21" i="1440"/>
  <c r="G21" i="1440"/>
  <c r="G20" i="1440"/>
  <c r="D20" i="1440"/>
  <c r="G19" i="1440"/>
  <c r="D19" i="1440"/>
  <c r="G18" i="1440"/>
  <c r="D18" i="1440"/>
  <c r="G17" i="1440"/>
  <c r="D17" i="1440"/>
  <c r="G16" i="1440"/>
  <c r="D16" i="1440"/>
  <c r="H15" i="1440"/>
  <c r="G15" i="1440"/>
  <c r="D15" i="1440"/>
  <c r="H14" i="1440"/>
  <c r="G14" i="1440"/>
  <c r="D14" i="1440"/>
  <c r="G13" i="1440"/>
  <c r="D13" i="1440"/>
  <c r="G12" i="1440"/>
  <c r="D12" i="1440"/>
  <c r="G11" i="1440"/>
  <c r="D11" i="1440"/>
  <c r="G10" i="1440"/>
  <c r="D10" i="1440"/>
  <c r="H9" i="1440"/>
  <c r="G9" i="1440"/>
  <c r="D9" i="1440"/>
  <c r="H8" i="1440"/>
  <c r="G8" i="1440"/>
  <c r="D8" i="1440"/>
  <c r="G7" i="1440"/>
  <c r="D7" i="1440"/>
  <c r="F6" i="1440"/>
  <c r="H7" i="1440" s="1"/>
  <c r="E6" i="1440"/>
  <c r="C6" i="1440"/>
  <c r="D6" i="1440" s="1"/>
  <c r="B6" i="1440"/>
  <c r="G101" i="1439"/>
  <c r="D101" i="1439"/>
  <c r="F100" i="1439"/>
  <c r="H101" i="1439" s="1"/>
  <c r="H100" i="1439" s="1"/>
  <c r="E100" i="1439"/>
  <c r="C100" i="1439"/>
  <c r="D100" i="1439" s="1"/>
  <c r="B100" i="1439"/>
  <c r="G99" i="1439"/>
  <c r="D99" i="1439"/>
  <c r="G98" i="1439"/>
  <c r="D98" i="1439"/>
  <c r="G97" i="1439"/>
  <c r="D97" i="1439"/>
  <c r="G96" i="1439"/>
  <c r="D96" i="1439"/>
  <c r="F95" i="1439"/>
  <c r="H99" i="1439" s="1"/>
  <c r="E95" i="1439"/>
  <c r="C95" i="1439"/>
  <c r="D95" i="1439" s="1"/>
  <c r="B95" i="1439"/>
  <c r="H94" i="1439"/>
  <c r="G94" i="1439"/>
  <c r="D94" i="1439"/>
  <c r="H93" i="1439"/>
  <c r="G93" i="1439"/>
  <c r="D93" i="1439"/>
  <c r="H92" i="1439"/>
  <c r="H91" i="1439" s="1"/>
  <c r="G92" i="1439"/>
  <c r="D92" i="1439"/>
  <c r="F91" i="1439"/>
  <c r="G91" i="1439" s="1"/>
  <c r="E91" i="1439"/>
  <c r="C91" i="1439"/>
  <c r="D91" i="1439" s="1"/>
  <c r="B91" i="1439"/>
  <c r="H90" i="1439"/>
  <c r="G90" i="1439"/>
  <c r="D90" i="1439"/>
  <c r="H89" i="1439"/>
  <c r="G89" i="1439"/>
  <c r="G88" i="1439"/>
  <c r="D88" i="1439"/>
  <c r="H87" i="1439"/>
  <c r="G87" i="1439"/>
  <c r="D87" i="1439"/>
  <c r="G86" i="1439"/>
  <c r="D86" i="1439"/>
  <c r="F85" i="1439"/>
  <c r="H88" i="1439" s="1"/>
  <c r="E85" i="1439"/>
  <c r="C85" i="1439"/>
  <c r="D85" i="1439" s="1"/>
  <c r="B85" i="1439"/>
  <c r="H83" i="1439"/>
  <c r="G83" i="1439"/>
  <c r="D83" i="1439"/>
  <c r="H82" i="1439"/>
  <c r="G82" i="1439"/>
  <c r="D82" i="1439"/>
  <c r="G81" i="1439"/>
  <c r="D81" i="1439"/>
  <c r="G80" i="1439"/>
  <c r="D80" i="1439"/>
  <c r="G79" i="1439"/>
  <c r="D79" i="1439"/>
  <c r="G78" i="1439"/>
  <c r="D78" i="1439"/>
  <c r="F77" i="1439"/>
  <c r="H81" i="1439" s="1"/>
  <c r="E77" i="1439"/>
  <c r="C77" i="1439"/>
  <c r="D77" i="1439" s="1"/>
  <c r="B77" i="1439"/>
  <c r="G76" i="1439"/>
  <c r="D76" i="1439"/>
  <c r="G75" i="1439"/>
  <c r="D75" i="1439"/>
  <c r="G74" i="1439"/>
  <c r="D74" i="1439"/>
  <c r="G73" i="1439"/>
  <c r="D73" i="1439"/>
  <c r="G72" i="1439"/>
  <c r="D72" i="1439"/>
  <c r="F71" i="1439"/>
  <c r="H76" i="1439" s="1"/>
  <c r="E71" i="1439"/>
  <c r="C71" i="1439"/>
  <c r="D71" i="1439" s="1"/>
  <c r="B71" i="1439"/>
  <c r="H70" i="1439"/>
  <c r="H69" i="1439" s="1"/>
  <c r="G70" i="1439"/>
  <c r="D70" i="1439"/>
  <c r="F69" i="1439"/>
  <c r="G69" i="1439" s="1"/>
  <c r="E69" i="1439"/>
  <c r="C69" i="1439"/>
  <c r="D69" i="1439" s="1"/>
  <c r="B69" i="1439"/>
  <c r="H68" i="1439"/>
  <c r="G68" i="1439"/>
  <c r="D68" i="1439"/>
  <c r="H67" i="1439"/>
  <c r="G67" i="1439"/>
  <c r="D67" i="1439"/>
  <c r="H66" i="1439"/>
  <c r="F66" i="1439"/>
  <c r="G66" i="1439" s="1"/>
  <c r="E66" i="1439"/>
  <c r="C66" i="1439"/>
  <c r="D66" i="1439" s="1"/>
  <c r="B66" i="1439"/>
  <c r="G65" i="1439"/>
  <c r="D65" i="1439"/>
  <c r="G64" i="1439"/>
  <c r="D64" i="1439"/>
  <c r="H63" i="1439"/>
  <c r="G63" i="1439"/>
  <c r="D63" i="1439"/>
  <c r="H62" i="1439"/>
  <c r="G62" i="1439"/>
  <c r="D62" i="1439"/>
  <c r="H61" i="1439"/>
  <c r="G61" i="1439"/>
  <c r="D61" i="1439"/>
  <c r="G60" i="1439"/>
  <c r="D60" i="1439"/>
  <c r="H59" i="1439"/>
  <c r="G59" i="1439"/>
  <c r="D59" i="1439"/>
  <c r="G58" i="1439"/>
  <c r="D58" i="1439"/>
  <c r="G57" i="1439"/>
  <c r="D57" i="1439"/>
  <c r="H56" i="1439"/>
  <c r="G56" i="1439"/>
  <c r="D56" i="1439"/>
  <c r="H55" i="1439"/>
  <c r="G55" i="1439"/>
  <c r="D55" i="1439"/>
  <c r="F54" i="1439"/>
  <c r="G54" i="1439" s="1"/>
  <c r="E54" i="1439"/>
  <c r="C54" i="1439"/>
  <c r="D54" i="1439" s="1"/>
  <c r="B54" i="1439"/>
  <c r="G53" i="1439"/>
  <c r="D53" i="1439"/>
  <c r="G52" i="1439"/>
  <c r="D52" i="1439"/>
  <c r="H51" i="1439"/>
  <c r="G51" i="1439"/>
  <c r="D51" i="1439"/>
  <c r="H50" i="1439"/>
  <c r="G50" i="1439"/>
  <c r="D50" i="1439"/>
  <c r="H49" i="1439"/>
  <c r="G49" i="1439"/>
  <c r="D49" i="1439"/>
  <c r="G48" i="1439"/>
  <c r="D48" i="1439"/>
  <c r="H47" i="1439"/>
  <c r="G47" i="1439"/>
  <c r="D47" i="1439"/>
  <c r="G46" i="1439"/>
  <c r="D46" i="1439"/>
  <c r="G45" i="1439"/>
  <c r="D45" i="1439"/>
  <c r="H44" i="1439"/>
  <c r="G44" i="1439"/>
  <c r="D44" i="1439"/>
  <c r="H43" i="1439"/>
  <c r="G43" i="1439"/>
  <c r="D43" i="1439"/>
  <c r="F42" i="1439"/>
  <c r="G42" i="1439" s="1"/>
  <c r="E42" i="1439"/>
  <c r="C42" i="1439"/>
  <c r="D42" i="1439" s="1"/>
  <c r="B42" i="1439"/>
  <c r="G41" i="1439"/>
  <c r="D41" i="1439"/>
  <c r="G40" i="1439"/>
  <c r="D40" i="1439"/>
  <c r="H39" i="1439"/>
  <c r="G39" i="1439"/>
  <c r="D39" i="1439"/>
  <c r="H38" i="1439"/>
  <c r="G38" i="1439"/>
  <c r="D38" i="1439"/>
  <c r="H37" i="1439"/>
  <c r="G37" i="1439"/>
  <c r="D37" i="1439"/>
  <c r="G36" i="1439"/>
  <c r="D36" i="1439"/>
  <c r="H35" i="1439"/>
  <c r="G35" i="1439"/>
  <c r="D35" i="1439"/>
  <c r="G34" i="1439"/>
  <c r="D34" i="1439"/>
  <c r="G33" i="1439"/>
  <c r="D33" i="1439"/>
  <c r="H32" i="1439"/>
  <c r="G32" i="1439"/>
  <c r="D32" i="1439"/>
  <c r="H31" i="1439"/>
  <c r="G31" i="1439"/>
  <c r="D31" i="1439"/>
  <c r="F30" i="1439"/>
  <c r="G30" i="1439" s="1"/>
  <c r="E30" i="1439"/>
  <c r="C30" i="1439"/>
  <c r="D30" i="1439" s="1"/>
  <c r="B30" i="1439"/>
  <c r="G29" i="1439"/>
  <c r="D29" i="1439"/>
  <c r="G28" i="1439"/>
  <c r="D28" i="1439"/>
  <c r="H27" i="1439"/>
  <c r="G27" i="1439"/>
  <c r="D27" i="1439"/>
  <c r="H26" i="1439"/>
  <c r="G26" i="1439"/>
  <c r="D26" i="1439"/>
  <c r="H25" i="1439"/>
  <c r="G25" i="1439"/>
  <c r="D25" i="1439"/>
  <c r="G24" i="1439"/>
  <c r="D24" i="1439"/>
  <c r="H23" i="1439"/>
  <c r="G23" i="1439"/>
  <c r="D23" i="1439"/>
  <c r="G22" i="1439"/>
  <c r="D22" i="1439"/>
  <c r="G21" i="1439"/>
  <c r="D21" i="1439"/>
  <c r="H20" i="1439"/>
  <c r="G20" i="1439"/>
  <c r="D20" i="1439"/>
  <c r="H19" i="1439"/>
  <c r="G19" i="1439"/>
  <c r="D19" i="1439"/>
  <c r="F18" i="1439"/>
  <c r="G18" i="1439" s="1"/>
  <c r="E18" i="1439"/>
  <c r="C18" i="1439"/>
  <c r="D18" i="1439" s="1"/>
  <c r="B18" i="1439"/>
  <c r="G17" i="1439"/>
  <c r="D17" i="1439"/>
  <c r="G16" i="1439"/>
  <c r="D16" i="1439"/>
  <c r="H15" i="1439"/>
  <c r="G15" i="1439"/>
  <c r="D15" i="1439"/>
  <c r="H14" i="1439"/>
  <c r="G14" i="1439"/>
  <c r="D14" i="1439"/>
  <c r="H13" i="1439"/>
  <c r="G13" i="1439"/>
  <c r="D13" i="1439"/>
  <c r="G12" i="1439"/>
  <c r="D12" i="1439"/>
  <c r="H11" i="1439"/>
  <c r="G11" i="1439"/>
  <c r="D11" i="1439"/>
  <c r="G10" i="1439"/>
  <c r="D10" i="1439"/>
  <c r="G9" i="1439"/>
  <c r="D9" i="1439"/>
  <c r="H8" i="1439"/>
  <c r="G8" i="1439"/>
  <c r="D8" i="1439"/>
  <c r="H7" i="1439"/>
  <c r="G7" i="1439"/>
  <c r="D7" i="1439"/>
  <c r="F6" i="1439"/>
  <c r="G6" i="1439" s="1"/>
  <c r="E6" i="1439"/>
  <c r="C6" i="1439"/>
  <c r="D6" i="1439" s="1"/>
  <c r="B6" i="1439"/>
  <c r="N52" i="1438"/>
  <c r="M52" i="1438"/>
  <c r="L52" i="1438"/>
  <c r="K52" i="1438"/>
  <c r="J52" i="1438"/>
  <c r="I52" i="1438"/>
  <c r="H52" i="1438"/>
  <c r="G52" i="1438"/>
  <c r="F52" i="1438"/>
  <c r="E52" i="1438"/>
  <c r="D52" i="1438"/>
  <c r="C52" i="1438"/>
  <c r="B52" i="1438"/>
  <c r="N47" i="1438"/>
  <c r="M47" i="1438"/>
  <c r="L47" i="1438"/>
  <c r="K47" i="1438"/>
  <c r="J47" i="1438"/>
  <c r="I47" i="1438"/>
  <c r="H47" i="1438"/>
  <c r="G47" i="1438"/>
  <c r="F47" i="1438"/>
  <c r="E47" i="1438"/>
  <c r="D47" i="1438"/>
  <c r="C47" i="1438"/>
  <c r="B47" i="1438"/>
  <c r="N42" i="1438"/>
  <c r="M42" i="1438"/>
  <c r="L42" i="1438"/>
  <c r="K42" i="1438"/>
  <c r="J42" i="1438"/>
  <c r="I42" i="1438"/>
  <c r="H42" i="1438"/>
  <c r="G42" i="1438"/>
  <c r="F42" i="1438"/>
  <c r="E42" i="1438"/>
  <c r="D42" i="1438"/>
  <c r="C42" i="1438"/>
  <c r="B42" i="1438"/>
  <c r="N32" i="1438"/>
  <c r="M32" i="1438"/>
  <c r="L32" i="1438"/>
  <c r="K32" i="1438"/>
  <c r="J32" i="1438"/>
  <c r="I32" i="1438"/>
  <c r="H32" i="1438"/>
  <c r="G32" i="1438"/>
  <c r="F32" i="1438"/>
  <c r="E32" i="1438"/>
  <c r="D32" i="1438"/>
  <c r="C32" i="1438"/>
  <c r="B32" i="1438"/>
  <c r="O32" i="1438" s="1"/>
  <c r="O31" i="1438"/>
  <c r="O30" i="1438"/>
  <c r="O29" i="1438"/>
  <c r="O28" i="1438"/>
  <c r="O27" i="1438"/>
  <c r="O26" i="1438"/>
  <c r="O25" i="1438"/>
  <c r="O24" i="1438"/>
  <c r="O23" i="1438"/>
  <c r="O22" i="1438"/>
  <c r="O21" i="1438"/>
  <c r="O20" i="1438"/>
  <c r="O19" i="1438"/>
  <c r="O18" i="1438"/>
  <c r="O17" i="1438"/>
  <c r="H16" i="1440" l="1"/>
  <c r="H35" i="1440"/>
  <c r="H101" i="1440"/>
  <c r="G111" i="1440"/>
  <c r="H41" i="1440"/>
  <c r="H10" i="1439"/>
  <c r="H22" i="1439"/>
  <c r="H34" i="1439"/>
  <c r="H46" i="1439"/>
  <c r="H58" i="1439"/>
  <c r="H74" i="1439"/>
  <c r="H18" i="1440"/>
  <c r="H37" i="1440"/>
  <c r="H75" i="1440"/>
  <c r="H103" i="1440"/>
  <c r="H45" i="1440"/>
  <c r="G77" i="1439"/>
  <c r="G100" i="1439"/>
  <c r="H28" i="1440"/>
  <c r="H40" i="1440"/>
  <c r="H72" i="1439"/>
  <c r="G95" i="1439"/>
  <c r="G22" i="1440"/>
  <c r="H47" i="1440"/>
  <c r="H78" i="1439"/>
  <c r="H10" i="1440"/>
  <c r="H6" i="1440" s="1"/>
  <c r="H29" i="1440"/>
  <c r="H91" i="1440"/>
  <c r="H87" i="1440" s="1"/>
  <c r="H9" i="1439"/>
  <c r="H21" i="1439"/>
  <c r="H33" i="1439"/>
  <c r="H45" i="1439"/>
  <c r="H57" i="1439"/>
  <c r="H73" i="1439"/>
  <c r="G85" i="1439"/>
  <c r="H17" i="1440"/>
  <c r="H36" i="1440"/>
  <c r="H48" i="1440"/>
  <c r="H74" i="1440"/>
  <c r="H70" i="1440" s="1"/>
  <c r="H81" i="1440"/>
  <c r="H86" i="1440"/>
  <c r="H85" i="1440" s="1"/>
  <c r="H102" i="1440"/>
  <c r="H16" i="1439"/>
  <c r="H28" i="1439"/>
  <c r="H40" i="1439"/>
  <c r="H52" i="1439"/>
  <c r="H64" i="1439"/>
  <c r="H96" i="1439"/>
  <c r="H95" i="1439" s="1"/>
  <c r="H23" i="1440"/>
  <c r="H55" i="1440"/>
  <c r="H69" i="1440"/>
  <c r="H97" i="1440"/>
  <c r="H93" i="1440" s="1"/>
  <c r="H79" i="1439"/>
  <c r="H11" i="1440"/>
  <c r="H30" i="1440"/>
  <c r="H42" i="1440"/>
  <c r="H49" i="1440"/>
  <c r="H62" i="1440"/>
  <c r="H92" i="1440"/>
  <c r="H17" i="1439"/>
  <c r="H29" i="1439"/>
  <c r="H41" i="1439"/>
  <c r="H53" i="1439"/>
  <c r="H65" i="1439"/>
  <c r="H86" i="1439"/>
  <c r="H85" i="1439" s="1"/>
  <c r="H97" i="1439"/>
  <c r="H24" i="1440"/>
  <c r="H56" i="1440"/>
  <c r="H98" i="1440"/>
  <c r="G71" i="1439"/>
  <c r="H80" i="1439"/>
  <c r="H31" i="1440"/>
  <c r="H43" i="1440"/>
  <c r="H38" i="1440"/>
  <c r="H76" i="1440"/>
  <c r="G83" i="1440"/>
  <c r="G87" i="1440"/>
  <c r="H32" i="1440"/>
  <c r="H44" i="1440"/>
  <c r="G93" i="1440"/>
  <c r="G39" i="1440"/>
  <c r="H46" i="1440"/>
  <c r="H12" i="1440"/>
  <c r="H75" i="1439"/>
  <c r="G6" i="1440"/>
  <c r="H19" i="1440"/>
  <c r="H98" i="1439"/>
  <c r="H25" i="1440"/>
  <c r="G70" i="1440"/>
  <c r="H13" i="1440"/>
  <c r="H12" i="1439"/>
  <c r="H24" i="1439"/>
  <c r="H36" i="1439"/>
  <c r="H48" i="1439"/>
  <c r="H60" i="1439"/>
  <c r="H20" i="1440"/>
  <c r="H54" i="1439" l="1"/>
  <c r="H42" i="1439"/>
  <c r="H18" i="1439"/>
  <c r="H22" i="1440"/>
  <c r="H77" i="1439"/>
  <c r="H30" i="1439"/>
  <c r="H52" i="1440"/>
  <c r="H6" i="1439"/>
  <c r="H100" i="1440"/>
  <c r="H71" i="1439"/>
  <c r="H39" i="1440"/>
  <c r="L76" i="864" l="1"/>
</calcChain>
</file>

<file path=xl/sharedStrings.xml><?xml version="1.0" encoding="utf-8"?>
<sst xmlns="http://schemas.openxmlformats.org/spreadsheetml/2006/main" count="2386" uniqueCount="908">
  <si>
    <t>TOTAL</t>
  </si>
  <si>
    <t>Cobre</t>
  </si>
  <si>
    <t>Oro</t>
  </si>
  <si>
    <t>Zinc</t>
  </si>
  <si>
    <t>Plata</t>
  </si>
  <si>
    <t>Hierro</t>
  </si>
  <si>
    <t>ETAPA</t>
  </si>
  <si>
    <t>PROYECTO</t>
  </si>
  <si>
    <t>OPERADOR</t>
  </si>
  <si>
    <t>TIPO DE EXPLORACIÓN</t>
  </si>
  <si>
    <t>PRODUCTO PRINCIPAL</t>
  </si>
  <si>
    <t>IGA</t>
  </si>
  <si>
    <t>FECHA DE APROBACIÓN DEL IGA</t>
  </si>
  <si>
    <t>La Libertad</t>
  </si>
  <si>
    <t>Greenfield</t>
  </si>
  <si>
    <t>Pasco</t>
  </si>
  <si>
    <t>Lima</t>
  </si>
  <si>
    <t>2da MEIAsd</t>
  </si>
  <si>
    <t>Amazonas</t>
  </si>
  <si>
    <t>Arequipa</t>
  </si>
  <si>
    <t>Brownfield</t>
  </si>
  <si>
    <t>Minera Yanacocha S.R.L.</t>
  </si>
  <si>
    <t>Cajamarca</t>
  </si>
  <si>
    <t>1era MEIAsd</t>
  </si>
  <si>
    <t>Huánuco</t>
  </si>
  <si>
    <t>Huancavelica</t>
  </si>
  <si>
    <t>Moquegua</t>
  </si>
  <si>
    <t>Ayacucho</t>
  </si>
  <si>
    <t>Junín</t>
  </si>
  <si>
    <t>Vale Exploration Perú S.A.C.</t>
  </si>
  <si>
    <t>Compañía Minera Ares S.A.C.</t>
  </si>
  <si>
    <t>Nexa Resources Perú S.A.A.</t>
  </si>
  <si>
    <t>Áncash</t>
  </si>
  <si>
    <t>Puno</t>
  </si>
  <si>
    <t>Compañía Minera Chungar S.A.C.</t>
  </si>
  <si>
    <t>Camino Resources S.A.C.</t>
  </si>
  <si>
    <t>Apurímac</t>
  </si>
  <si>
    <t>Hudbay Perú S.A.C.</t>
  </si>
  <si>
    <t>Minera Peñoles de Perú S.A.</t>
  </si>
  <si>
    <t>Cusco</t>
  </si>
  <si>
    <t>Minsur S.A.</t>
  </si>
  <si>
    <t>Rio Tinto Mining and Exploration S.A.C.</t>
  </si>
  <si>
    <t>Tacna</t>
  </si>
  <si>
    <t>Ica</t>
  </si>
  <si>
    <t>DORITA</t>
  </si>
  <si>
    <t>Sociedad Minera Reliquias S.A.C.</t>
  </si>
  <si>
    <t>LEZARD</t>
  </si>
  <si>
    <t>Black Swan Minerals S.A.C.</t>
  </si>
  <si>
    <t>1ra MDIA</t>
  </si>
  <si>
    <t>Boletín Estadístico Minero (BEM)</t>
  </si>
  <si>
    <t>Producción metálica</t>
  </si>
  <si>
    <t>Volumen de la producción minera metálica</t>
  </si>
  <si>
    <t>1. PRODUCCIÓN METÁLICA'!A1</t>
  </si>
  <si>
    <t>Producción minera metálica según empresa</t>
  </si>
  <si>
    <t>2. PRODUCCIÓN EMPRESAS'!A1</t>
  </si>
  <si>
    <t>4. NO METÁLICA'!A1</t>
  </si>
  <si>
    <t>4.2. CARBONÍFERA'!A1</t>
  </si>
  <si>
    <t>Principales indicadores macroeconómicos</t>
  </si>
  <si>
    <t>5. MACROECONÓMICAS'!A1</t>
  </si>
  <si>
    <t>Exportaciones</t>
  </si>
  <si>
    <t>Exportaciones metálicas</t>
  </si>
  <si>
    <t>Estructura del valor de las exportaciones peruanas</t>
  </si>
  <si>
    <t>Valor de exportaciones de principales productos mineros</t>
  </si>
  <si>
    <t>6. EXPORTACIONES'!A1</t>
  </si>
  <si>
    <t>6.1 EXPORTACIONES PART'!A1</t>
  </si>
  <si>
    <t>6.2 EXPORT PRODUCTOS'!A1</t>
  </si>
  <si>
    <t>Inversiones</t>
  </si>
  <si>
    <t>Inversiones mineras según empresa</t>
  </si>
  <si>
    <t xml:space="preserve">Inversiones mineras </t>
  </si>
  <si>
    <t>Inversiones mineras según rubro de inversión</t>
  </si>
  <si>
    <t>7. INVERSIONES'!A1</t>
  </si>
  <si>
    <t>8. INVERSIONES TIPO'!A1</t>
  </si>
  <si>
    <t>9. INVERSIONES RUBRO'!A1</t>
  </si>
  <si>
    <t>Empleo</t>
  </si>
  <si>
    <t>Empleo según tipo de empleador</t>
  </si>
  <si>
    <t>10. EMPLEO'!A1</t>
  </si>
  <si>
    <t>Transferencias mineras</t>
  </si>
  <si>
    <t>Transferencias por tipo de recursos (Canon Minero, Regalías Mineras y Derecho de Vigencia y Penalidad)</t>
  </si>
  <si>
    <t>Petitorios, catastro y actividad minera</t>
  </si>
  <si>
    <t>Cantidad de solicitudes de petitorios mineros a nivel nacional</t>
  </si>
  <si>
    <t>Actividad minera</t>
  </si>
  <si>
    <t>Áreas restringidas a la minería</t>
  </si>
  <si>
    <t>Recaudación fiscal del subsector minero</t>
  </si>
  <si>
    <t>ETAPA DE AVANCE</t>
  </si>
  <si>
    <t>Compañía de Minas Buenaventura S.A.A.</t>
  </si>
  <si>
    <t>Romina</t>
  </si>
  <si>
    <t>FACTIBILIDAD</t>
  </si>
  <si>
    <t>Corani</t>
  </si>
  <si>
    <t>Bear Creek Mining S.A.C.</t>
  </si>
  <si>
    <t>INGENIERÍA DE DETALLE</t>
  </si>
  <si>
    <t>Magistral</t>
  </si>
  <si>
    <t>Nexa Resources Perú. S.A.A.</t>
  </si>
  <si>
    <t>Reposición Antamina</t>
  </si>
  <si>
    <t>Compañía Minera Antamina S.A.</t>
  </si>
  <si>
    <t>Yanacocha Sulfuros</t>
  </si>
  <si>
    <t>Zafranal</t>
  </si>
  <si>
    <t>Compañía Minera Zafranal S.A.C.</t>
  </si>
  <si>
    <t>Ampliación Ilo</t>
  </si>
  <si>
    <t>CONCEPTUAL</t>
  </si>
  <si>
    <t>Los Chancas</t>
  </si>
  <si>
    <t>PRE-FACTIBILIDAD</t>
  </si>
  <si>
    <t>Trapiche</t>
  </si>
  <si>
    <t>El Molle Verde S.A.C.</t>
  </si>
  <si>
    <t>Michiquillay</t>
  </si>
  <si>
    <t>P.D.</t>
  </si>
  <si>
    <t>Ampliación Bayóvar</t>
  </si>
  <si>
    <t>Compañía Minera Miski Mayo S.R.L.</t>
  </si>
  <si>
    <t>Piura</t>
  </si>
  <si>
    <t>Ampliación Cuajone</t>
  </si>
  <si>
    <t>Ampliación Pachapaqui</t>
  </si>
  <si>
    <t>ICM Pachapaqui S.A.C.</t>
  </si>
  <si>
    <t>Antilla</t>
  </si>
  <si>
    <t>Panoro Apurímac S.A.</t>
  </si>
  <si>
    <t>Ariana Operaciones Mineras S.A.C.</t>
  </si>
  <si>
    <t>Ayawilca</t>
  </si>
  <si>
    <t>Tinka Resources S.A.C.</t>
  </si>
  <si>
    <t>Cañariaco</t>
  </si>
  <si>
    <t>Cañariaco Copper Perú S.A.</t>
  </si>
  <si>
    <t>Lambayeque</t>
  </si>
  <si>
    <t>Cañón Florida</t>
  </si>
  <si>
    <t>Minera Las Bambas S.A.</t>
  </si>
  <si>
    <t>Conga</t>
  </si>
  <si>
    <t>Cotabambas</t>
  </si>
  <si>
    <t>Don Javier</t>
  </si>
  <si>
    <t xml:space="preserve">Junefield Group S.A. </t>
  </si>
  <si>
    <t>El Galeno</t>
  </si>
  <si>
    <t>Lumina Copper S.A.C.</t>
  </si>
  <si>
    <t>Haquira</t>
  </si>
  <si>
    <t>Minera Antares Perú S.A.C.</t>
  </si>
  <si>
    <t>Hierro Apurímac</t>
  </si>
  <si>
    <t>Apurímac Ferrum S.A.C.</t>
  </si>
  <si>
    <t>Hilarión</t>
  </si>
  <si>
    <t>Integración Coroccohuayco</t>
  </si>
  <si>
    <t>Compañía Minera Antapaccay S.A.</t>
  </si>
  <si>
    <t>La Arena S.A.</t>
  </si>
  <si>
    <t>La Granja</t>
  </si>
  <si>
    <t>Los Calatos</t>
  </si>
  <si>
    <t>Minera Hampton Perú S.A.C</t>
  </si>
  <si>
    <t>Ollachea</t>
  </si>
  <si>
    <t>Minera Kuri Kullu S.A.</t>
  </si>
  <si>
    <t>Pampa de Pongo</t>
  </si>
  <si>
    <t>Jinzhao Mining Perú S.A.</t>
  </si>
  <si>
    <t>Planta de Cobre Río Seco</t>
  </si>
  <si>
    <t>Procesadora Industrial Río Seco S.A.</t>
  </si>
  <si>
    <t>Pukaqaqa</t>
  </si>
  <si>
    <t>Quechua</t>
  </si>
  <si>
    <t>Compañía Minera Quechua S.A.</t>
  </si>
  <si>
    <t>Reposición Inmaculada</t>
  </si>
  <si>
    <t xml:space="preserve">Compañía Minera Ares S.A.C </t>
  </si>
  <si>
    <t>Reposición Raura</t>
  </si>
  <si>
    <t>Compañía Minera Raura S.A.</t>
  </si>
  <si>
    <t xml:space="preserve"> Compañía Minera Coimolache S.A.</t>
  </si>
  <si>
    <t>Río Blanco</t>
  </si>
  <si>
    <t>Rio Blanco Copper S.A.</t>
  </si>
  <si>
    <t>San Luis</t>
  </si>
  <si>
    <t>Reliant Ventures S.A.C.</t>
  </si>
  <si>
    <t>Tía María</t>
  </si>
  <si>
    <t>PROYECTOS</t>
  </si>
  <si>
    <t>Empleo según género y tipo de empleador</t>
  </si>
  <si>
    <t>11. EMPLEO-GÉNERO'!A1</t>
  </si>
  <si>
    <t>12. TRANSFERENCIAS'!A1</t>
  </si>
  <si>
    <t>13. TRANSFERENCIAS 2'!A1</t>
  </si>
  <si>
    <t>14. CATASTRO ACTIVIDAD'!A1</t>
  </si>
  <si>
    <t>14.1 ACTIVIDAD MINERA'!A1</t>
  </si>
  <si>
    <t>14.2 ÁREAS RESTRINGIDAS'!A1</t>
  </si>
  <si>
    <t>15. RECAUDACIÓN'!A1</t>
  </si>
  <si>
    <t>DEPARTAMENTO</t>
  </si>
  <si>
    <t>INVERSIÓN GLOBAL 
(US$ MILLONES)</t>
  </si>
  <si>
    <t>FTA</t>
  </si>
  <si>
    <t>PICHA</t>
  </si>
  <si>
    <t>TAMBOMAYO</t>
  </si>
  <si>
    <t>Teck Perú S.A.</t>
  </si>
  <si>
    <t>ALPAMARCA</t>
  </si>
  <si>
    <t>Nexa Resources Atacocha S.A.A.</t>
  </si>
  <si>
    <t>BERENGUELA</t>
  </si>
  <si>
    <t>CONDORILLO</t>
  </si>
  <si>
    <t>PATACANCHA</t>
  </si>
  <si>
    <t>SARA</t>
  </si>
  <si>
    <t>SUMAC WAYRA</t>
  </si>
  <si>
    <t>PERIODO</t>
  </si>
  <si>
    <t>Ene.</t>
  </si>
  <si>
    <t>Feb.</t>
  </si>
  <si>
    <t>3. PRODUCCIÓN DEPARTAMENTOS'!A1</t>
  </si>
  <si>
    <t>4.1. NO METÁLICA DEPARTAMENTOS'!A1</t>
  </si>
  <si>
    <t>Producción minera metálica según departamento</t>
  </si>
  <si>
    <t>Inversiones mineras según departamento</t>
  </si>
  <si>
    <t>Empleo según departamento</t>
  </si>
  <si>
    <t>Transferencias de recursos mineros generados por la minería</t>
  </si>
  <si>
    <t>Fosfatos</t>
  </si>
  <si>
    <t>Ariana</t>
  </si>
  <si>
    <t>Fecha de inicio pendiente de determinación por factores asociados a decisiones empresariales, asuntos sociales, entre otros.</t>
  </si>
  <si>
    <t>LOS CHAPITOS</t>
  </si>
  <si>
    <t>Tabla 15</t>
  </si>
  <si>
    <t>RECAUDACIÓN FISCAL DEL SUBSECTOR MINERO* (Millones de soles)</t>
  </si>
  <si>
    <t>Regalías Mineras</t>
  </si>
  <si>
    <t>Regalías Mineras 
Ley Nº 29788</t>
  </si>
  <si>
    <t>Gravamen Especial 
a la Minería</t>
  </si>
  <si>
    <t>TOTAL 
RECAUDADO</t>
  </si>
  <si>
    <t>EVOLUCIÓN ANUAL DE LA RECAUDACIÓN FISCAL DEL SUBSECTOR MINERO
(Millones de soles)</t>
  </si>
  <si>
    <t>% DEL PERÚ</t>
  </si>
  <si>
    <t>EXPLORACIÓN</t>
  </si>
  <si>
    <t>Tabla 05</t>
  </si>
  <si>
    <t>PRINCIPALES INDICADORES MACROECONÓMICOS</t>
  </si>
  <si>
    <t xml:space="preserve">PBI   </t>
  </si>
  <si>
    <t>INFLACIÓN</t>
  </si>
  <si>
    <t>TIPO DE CAMBIO *</t>
  </si>
  <si>
    <t>EXPORTACIONES</t>
  </si>
  <si>
    <t>EXPORT. MIN.**</t>
  </si>
  <si>
    <t>IMPORTACIONES</t>
  </si>
  <si>
    <t>BALANZA COMERCIAL</t>
  </si>
  <si>
    <t>Var.% anual</t>
  </si>
  <si>
    <t>Soles por US$</t>
  </si>
  <si>
    <t>Millones US$</t>
  </si>
  <si>
    <t>* Promedio del tipo de cambio interbancario. 
** Incluye valor de exportaciones metálicas y no metálicas.  
Nd: No disponible a la fecha.
Fuente: BCRP, Cuadros Estadísticos Mensuales. Elaborado por el Ministerio de Energía y Minas. 
Información disponible a la fecha de elaboración de este boletín.</t>
  </si>
  <si>
    <t>+</t>
  </si>
  <si>
    <t>-</t>
  </si>
  <si>
    <t>JUNÍN</t>
  </si>
  <si>
    <t>LIMA</t>
  </si>
  <si>
    <t>AREQUIPA</t>
  </si>
  <si>
    <t>CAJAMARCA</t>
  </si>
  <si>
    <t>OTROS</t>
  </si>
  <si>
    <t>PIURA</t>
  </si>
  <si>
    <t>MOQUEGUA</t>
  </si>
  <si>
    <t>CALLAO</t>
  </si>
  <si>
    <t>ICA</t>
  </si>
  <si>
    <t>LORETO</t>
  </si>
  <si>
    <t>LAMBAYEQUE</t>
  </si>
  <si>
    <t>TACNA</t>
  </si>
  <si>
    <t>ÁNCASH</t>
  </si>
  <si>
    <t>PUNO</t>
  </si>
  <si>
    <t>SAN MARTÍN</t>
  </si>
  <si>
    <t>LA LIBERTAD</t>
  </si>
  <si>
    <t>AYACUCHO</t>
  </si>
  <si>
    <t>AMAZONAS</t>
  </si>
  <si>
    <t>HUÁNUCO</t>
  </si>
  <si>
    <t>HUANCAVELICA</t>
  </si>
  <si>
    <t>CUSCO</t>
  </si>
  <si>
    <t>PASCO</t>
  </si>
  <si>
    <t>HIERRO</t>
  </si>
  <si>
    <t>Var%</t>
  </si>
  <si>
    <t>Plomo</t>
  </si>
  <si>
    <t>Estaño</t>
  </si>
  <si>
    <t>Enero</t>
  </si>
  <si>
    <t>Var. %</t>
  </si>
  <si>
    <t>VARIACIÓN RESPECTO AL MES ANTERIOR</t>
  </si>
  <si>
    <t>Part. %</t>
  </si>
  <si>
    <t>SOCIEDAD MINERA CERRO VERDE S.A.A.</t>
  </si>
  <si>
    <t>COMPAÑIA MINERA ANTAMINA S.A.</t>
  </si>
  <si>
    <t>SOUTHERN PERU COPPER CORPORATION SUCURSAL DEL PERU</t>
  </si>
  <si>
    <t>ANGLO AMERICAN QUELLAVECO S.A.</t>
  </si>
  <si>
    <t>MINERA LAS BAMBAS S.A.</t>
  </si>
  <si>
    <t>MINERA CHINALCO PERU S.A.</t>
  </si>
  <si>
    <t>COMPAÑIA MINERA ANTAPACCAY S.A.</t>
  </si>
  <si>
    <t>MARCOBRE S.A.C.</t>
  </si>
  <si>
    <t>HUDBAY PERU S.A.C.</t>
  </si>
  <si>
    <t>SOCIEDAD MINERA EL BROCAL S.A.A.</t>
  </si>
  <si>
    <t>MINERA YANACOCHA S.R.L.</t>
  </si>
  <si>
    <t>COMPAÑIA MINERA PODEROSA S.A.</t>
  </si>
  <si>
    <t>CONSORCIO MINERO HORIZONTE S.R.L.</t>
  </si>
  <si>
    <t>MINERA AURIFERA RETAMAS S.A.</t>
  </si>
  <si>
    <t>SHAHUINDO S.A.C.</t>
  </si>
  <si>
    <t>COMPAÑIA MINERA ARES S.A.C.</t>
  </si>
  <si>
    <t>COMPAÑIA DE MINAS BUENAVENTURA S.A.A.</t>
  </si>
  <si>
    <t>VOLCAN COMPAÑIA MINERA S.A.A.</t>
  </si>
  <si>
    <t>NEXA RESOURCES PERU S.A.A.</t>
  </si>
  <si>
    <t>NEXA RESOURCES EL PORVENIR S.A.C.</t>
  </si>
  <si>
    <t>COMPAÑIA MINERA CHUNGAR S.A.C.</t>
  </si>
  <si>
    <t>MINERA SHOUXIN PERU S.A.</t>
  </si>
  <si>
    <t>CATALINA HUANCA SOCIEDAD MINERA S.A.C.</t>
  </si>
  <si>
    <t>COMPAÑIA MINERA KOLPA S.A.</t>
  </si>
  <si>
    <t>PAN AMERICAN SILVER HUARON S.A.</t>
  </si>
  <si>
    <t>COMPAÑIA MINERA LINCUNA S.A.</t>
  </si>
  <si>
    <t>NEXA RESOURCES ATACOCHA S.A.A.</t>
  </si>
  <si>
    <t>SHOUGANG HIERRO PERU S.A.A.</t>
  </si>
  <si>
    <t>MINSUR S.A.</t>
  </si>
  <si>
    <t>APURÍMAC</t>
  </si>
  <si>
    <t>MADRE DE DIOS</t>
  </si>
  <si>
    <t>INVERSIONES MINERAS (US$)</t>
  </si>
  <si>
    <t>PLANTA BENEFICIO</t>
  </si>
  <si>
    <t>EQUIPAMIENTO MINERO</t>
  </si>
  <si>
    <t>INFRAESTRUCTURA</t>
  </si>
  <si>
    <t>DESARROLLO Y PREPARACIÓN</t>
  </si>
  <si>
    <t>EVOLUCIÓN ANUAL DE LAS INVERSIONES MINERAS
(US$ MILLONES)</t>
  </si>
  <si>
    <t>SEGÚN DEPARTAMENTO</t>
  </si>
  <si>
    <t>SEGÚN EMPRESA</t>
  </si>
  <si>
    <t>EMPRESA</t>
  </si>
  <si>
    <t>JINZHAO MINING PERU S.A.</t>
  </si>
  <si>
    <t>COMPAÑIA MINERA CONDESTABLE S.A.</t>
  </si>
  <si>
    <t>COMPAÑIA MINERA RAURA S.A.</t>
  </si>
  <si>
    <t>SOCIEDAD MINERA CORONA S.A.</t>
  </si>
  <si>
    <t>SUMMA GOLD CORPORATION S.A.C.</t>
  </si>
  <si>
    <t>COMPAÑIA MINERA ZAFRANAL S.A.C.</t>
  </si>
  <si>
    <t>Total</t>
  </si>
  <si>
    <t>SEGÚN RUBRO DE INVERSIÓN</t>
  </si>
  <si>
    <t>RUBRO / EMPRESA</t>
  </si>
  <si>
    <t>Tabla 14</t>
  </si>
  <si>
    <t>PETITORIOS, CATASTRO Y ACTIVIDAD MINERA</t>
  </si>
  <si>
    <t>CANTIDAD DE SOLICITUDES DE PETITORIOS MINEROS A NIVEL NACIONAL*</t>
  </si>
  <si>
    <t>Año</t>
  </si>
  <si>
    <t>ENE</t>
  </si>
  <si>
    <t>FEB</t>
  </si>
  <si>
    <t>MAR</t>
  </si>
  <si>
    <t>ABR</t>
  </si>
  <si>
    <t>MAY</t>
  </si>
  <si>
    <t>JUN</t>
  </si>
  <si>
    <t>JUL</t>
  </si>
  <si>
    <t>AGO</t>
  </si>
  <si>
    <t>SET</t>
  </si>
  <si>
    <t>OCT</t>
  </si>
  <si>
    <t>NOV</t>
  </si>
  <si>
    <t>DIC</t>
  </si>
  <si>
    <t>SOLICITUDES DE PETITORIOS MINEROS A NIVEL NACIONAL *</t>
  </si>
  <si>
    <t>TÍTULOS DE CONCESIONES OTORGADAS POR INGEMMET *</t>
  </si>
  <si>
    <t>TÍTULOS DE CONCESIONES OTORGADAS POR INGEMMET (HECTÁREAS)*</t>
  </si>
  <si>
    <t>Tabla 14.2</t>
  </si>
  <si>
    <t>N°</t>
  </si>
  <si>
    <t>TIPO DE ÁREA RESTRINGIDA</t>
  </si>
  <si>
    <t>HECTÁREAS</t>
  </si>
  <si>
    <t>SITIO RAMSAR (humedales de importancia internacional)</t>
  </si>
  <si>
    <t>RESERVA TERRITORIAL</t>
  </si>
  <si>
    <t>ZONA URBANA</t>
  </si>
  <si>
    <t>PUERTO Y/O AEROPUERTO</t>
  </si>
  <si>
    <t>RED VIAL NACIONAL</t>
  </si>
  <si>
    <t>PAISAJE CULTURAL</t>
  </si>
  <si>
    <t>ZONA DE RIESGO NO MITIGABLE (alto riesgo de habitabilidad - ley 30556)</t>
  </si>
  <si>
    <t>****</t>
  </si>
  <si>
    <t>Territorio Perú (Has según IGN)</t>
  </si>
  <si>
    <t>Tabla 10</t>
  </si>
  <si>
    <t>EMPLEO DIRECTO EN MINERÍA</t>
  </si>
  <si>
    <t>SEGÚN TIPO DE EMPLEADOR (PROMEDIO)</t>
  </si>
  <si>
    <t>COMPAÑÍA</t>
  </si>
  <si>
    <t>CONTRATISTAS</t>
  </si>
  <si>
    <t xml:space="preserve">ACCIDENTES MORTALES EN EL SECTOR MINERO
</t>
  </si>
  <si>
    <t xml:space="preserve">AÑO         </t>
  </si>
  <si>
    <t>ENE.</t>
  </si>
  <si>
    <t>FEB.</t>
  </si>
  <si>
    <t>MAR.</t>
  </si>
  <si>
    <t>ABR.</t>
  </si>
  <si>
    <t>MAY.</t>
  </si>
  <si>
    <t>JUN.</t>
  </si>
  <si>
    <t>JUL.</t>
  </si>
  <si>
    <t>AGO.</t>
  </si>
  <si>
    <t>Tabla 11</t>
  </si>
  <si>
    <t>SEGÚN GÉNERO</t>
  </si>
  <si>
    <t>Género</t>
  </si>
  <si>
    <t>Varones</t>
  </si>
  <si>
    <t xml:space="preserve">Mujeres </t>
  </si>
  <si>
    <t>Total trabajadores</t>
  </si>
  <si>
    <t>SEGÚN GÉNERO Y TIPO DE EMPLEADOR</t>
  </si>
  <si>
    <t>Empleador/Género</t>
  </si>
  <si>
    <t>Compañía</t>
  </si>
  <si>
    <t>Contratista</t>
  </si>
  <si>
    <t xml:space="preserve">Varones </t>
  </si>
  <si>
    <t>Extracción minera no metálica y carbonífera</t>
  </si>
  <si>
    <t>Extracción minera no metálica según departamento</t>
  </si>
  <si>
    <t>Extracción minera carbonífera según departamento</t>
  </si>
  <si>
    <t>INGRESOS TRIBUTARIOS</t>
  </si>
  <si>
    <t>INGRESOS NO TRIBUTARIOS</t>
  </si>
  <si>
    <t>Minería Metálica</t>
  </si>
  <si>
    <t>Minería No Metálica</t>
  </si>
  <si>
    <t>VARONES</t>
  </si>
  <si>
    <t>MUJERES</t>
  </si>
  <si>
    <t>TOTAL TRABAJADORES</t>
  </si>
  <si>
    <t>Extracción no metálica</t>
  </si>
  <si>
    <t>(*) Información disponible a la fecha de elaboración de este boletín</t>
  </si>
  <si>
    <t>EMPRESA ADMINISTRADORA CERRO S.A.C.</t>
  </si>
  <si>
    <t>MINERA LA GRANJA S.A.C.</t>
  </si>
  <si>
    <t xml:space="preserve">(*) Información disponible a la fecha de elaboración de este boletín. </t>
  </si>
  <si>
    <t>INICIO / FIN DE EJECUCIÓN</t>
  </si>
  <si>
    <t>PUESTA EN MARCHA OPERATIVA</t>
  </si>
  <si>
    <t>EJECUCIÓN</t>
  </si>
  <si>
    <t>2023 / 2042</t>
  </si>
  <si>
    <t>2024 / 2029</t>
  </si>
  <si>
    <t>Ampliación Huancapetí</t>
  </si>
  <si>
    <t>Compañía Minera Lincuna S.A.</t>
  </si>
  <si>
    <t>2025 / 2028</t>
  </si>
  <si>
    <t>Coimolache Sulfuros</t>
  </si>
  <si>
    <t xml:space="preserve">Cobre </t>
  </si>
  <si>
    <t>Mina Justa Subterránea</t>
  </si>
  <si>
    <t>Marcobre S.A.C.</t>
  </si>
  <si>
    <t>Ampliación Huachocolpa</t>
  </si>
  <si>
    <t xml:space="preserve">Compañía Minera Kolpa S.A. </t>
  </si>
  <si>
    <t>Antilla Copper S.A.</t>
  </si>
  <si>
    <t>EJECUCIÓN*</t>
  </si>
  <si>
    <t>Minera La Granja S.A.C.</t>
  </si>
  <si>
    <t>Reposición Colquijirca</t>
  </si>
  <si>
    <t>Sociedad Minera El Brocal S.A.A.</t>
  </si>
  <si>
    <t>Reposición Ferrobamba</t>
  </si>
  <si>
    <t>COTIZACIONES DE LOS PRINCIPALES METALES</t>
  </si>
  <si>
    <t xml:space="preserve">COBRE </t>
  </si>
  <si>
    <t xml:space="preserve">ORO </t>
  </si>
  <si>
    <t xml:space="preserve">ZINC </t>
  </si>
  <si>
    <t xml:space="preserve">PLATA </t>
  </si>
  <si>
    <t xml:space="preserve">PLOMO </t>
  </si>
  <si>
    <t xml:space="preserve">ESTAÑO </t>
  </si>
  <si>
    <t xml:space="preserve">MOLIBDENO </t>
  </si>
  <si>
    <t>MANGANESO**</t>
  </si>
  <si>
    <t>Ctvs.US$/lb</t>
  </si>
  <si>
    <t>US$/oz tr</t>
  </si>
  <si>
    <t>US$/TM*</t>
  </si>
  <si>
    <t>US$/lb</t>
  </si>
  <si>
    <t>LME</t>
  </si>
  <si>
    <t>LBMA</t>
  </si>
  <si>
    <t>London Fix</t>
  </si>
  <si>
    <t>S&amp;P</t>
  </si>
  <si>
    <t>INVERSIÓN CAPEX
US$ MILLONES</t>
  </si>
  <si>
    <t>P.D.: Por definir</t>
  </si>
  <si>
    <t>Cabe señalar que este documento recopila la información pública más actualizada disponible sobre la evolución de los proyectos listados. En algunos casos, a falta de referencias públicas y oficiales, la información se basa en estimaciones de los autores y no compromete en ningún sentido a las compañías titulares de dichos proyectos.</t>
  </si>
  <si>
    <t>EJECUCIÓN: Etapa en la que se encuentran los proyectos que ya iniciaron o están por iniciar la ejecución de las inversiones principales para el desarrollo del Proyecto Minero, después de obtener los permisos y/o autorizaciones necesarias.</t>
  </si>
  <si>
    <t>* El proyecto Ariana del titular Ariana Operaciones Mineras S.A.C. se encuentra en la etapa de ejecución suspendida.</t>
  </si>
  <si>
    <t>PBI MINERO METÁLICO</t>
  </si>
  <si>
    <t>ANTAPATA</t>
  </si>
  <si>
    <t>DIA</t>
  </si>
  <si>
    <t>4ta MEIAsd</t>
  </si>
  <si>
    <t>Aftermath Silver Peru S.A.C.</t>
  </si>
  <si>
    <t>EIAsd</t>
  </si>
  <si>
    <t>MARÍA REYNA</t>
  </si>
  <si>
    <t>PINAYA</t>
  </si>
  <si>
    <t>Kaizen Discovery Perú S.A.C.</t>
  </si>
  <si>
    <t>QANQAWA</t>
  </si>
  <si>
    <t>BHP World Exploration Inc. Sucursal del Perú</t>
  </si>
  <si>
    <t>ROMINA 2</t>
  </si>
  <si>
    <t>ESPERANZA</t>
  </si>
  <si>
    <t>Amaru Resources S.A.C.</t>
  </si>
  <si>
    <t>TASSA</t>
  </si>
  <si>
    <t>Tabla 12</t>
  </si>
  <si>
    <t>TRANSFERENCIA DE RECURSOS (CANON MINERO, REGALÍAS MINERAS Y DERECHO DE VIGENCIA Y PENALIDAD) 
GENERADOS POR LA MINERÍA  (Soles)*</t>
  </si>
  <si>
    <t>DEPARTAMENTOS</t>
  </si>
  <si>
    <t xml:space="preserve">  ÁNCASH</t>
  </si>
  <si>
    <t xml:space="preserve">  AREQUIPA</t>
  </si>
  <si>
    <t xml:space="preserve">  ICA</t>
  </si>
  <si>
    <t xml:space="preserve">  TACNA</t>
  </si>
  <si>
    <t xml:space="preserve">  CUSCO</t>
  </si>
  <si>
    <t xml:space="preserve">  MOQUEGUA</t>
  </si>
  <si>
    <t xml:space="preserve">  LA LIBERTAD</t>
  </si>
  <si>
    <t xml:space="preserve">  APURÍMAC</t>
  </si>
  <si>
    <t xml:space="preserve">  CAJAMARCA</t>
  </si>
  <si>
    <t xml:space="preserve">  JUNÍN</t>
  </si>
  <si>
    <t xml:space="preserve">  PUNO</t>
  </si>
  <si>
    <t xml:space="preserve">  LIMA</t>
  </si>
  <si>
    <t xml:space="preserve">  AYACUCHO</t>
  </si>
  <si>
    <t xml:space="preserve">  PASCO</t>
  </si>
  <si>
    <t xml:space="preserve">  PIURA</t>
  </si>
  <si>
    <t xml:space="preserve">  HUANCAVELICA</t>
  </si>
  <si>
    <t xml:space="preserve">  MADRE DE DIOS</t>
  </si>
  <si>
    <t xml:space="preserve">  SAN MARTÍN</t>
  </si>
  <si>
    <t xml:space="preserve">  HUÁNUCO</t>
  </si>
  <si>
    <t xml:space="preserve">  LAMBAYEQUE</t>
  </si>
  <si>
    <t xml:space="preserve">  AMAZONAS</t>
  </si>
  <si>
    <t xml:space="preserve">  LORETO</t>
  </si>
  <si>
    <t xml:space="preserve">  TUMBES</t>
  </si>
  <si>
    <t xml:space="preserve">  UCAYALI</t>
  </si>
  <si>
    <t xml:space="preserve">  CALLAO</t>
  </si>
  <si>
    <t>Tabla 13</t>
  </si>
  <si>
    <t>TRANSFERENCIA DE RECURSOS (CANON MINERO, REGALÍAS MINERAS Y DERECHO DE VIGENCIA Y PENALIDAD) 
GENERADOS POR LA MINERÍA (Soles)*</t>
  </si>
  <si>
    <t>CANON MINERO***</t>
  </si>
  <si>
    <t>DERECHO DE VIGENCIA Y PENALIDAD</t>
  </si>
  <si>
    <t>*** Incluye Canon Regional para Cajamarca y adelanto del Canon Minero que se aprobó en la Cuarta Disposición Complementaria Final del Decreto Legislativo N° 1441, del Sistema Nacional de Tesorería.</t>
  </si>
  <si>
    <t>**** Incluye Regalías Contractuales Mineras.</t>
  </si>
  <si>
    <t>REGALÍAS MINERAS****</t>
  </si>
  <si>
    <t>PROYECTO ESPECIAL - HIDRAULICOS</t>
  </si>
  <si>
    <t>PART. %</t>
  </si>
  <si>
    <t>TSI</t>
  </si>
  <si>
    <t>Tabla 07</t>
  </si>
  <si>
    <t>Tabla 08</t>
  </si>
  <si>
    <t>Tabla 09</t>
  </si>
  <si>
    <t>Fuente: Instituto Geológico Minero y Metalúrgico (INGEMMET)</t>
  </si>
  <si>
    <t>EMPLEO SEGÚN GÉNERO Y TIPO DE EMPLEADOR</t>
  </si>
  <si>
    <t>UCAYALI</t>
  </si>
  <si>
    <t>Tabla 04</t>
  </si>
  <si>
    <t>EXTRACCIÓN MINERA NO METÁLICA Y CARBONÍFERA*</t>
  </si>
  <si>
    <t>RECURSO EXTRAÍDO</t>
  </si>
  <si>
    <t>VAR. %</t>
  </si>
  <si>
    <t>NO METÁLICO (TM)</t>
  </si>
  <si>
    <t>CALIZA / DOLOMITA</t>
  </si>
  <si>
    <t>ARENA (GRUESA/FINA)</t>
  </si>
  <si>
    <t>CALCITA</t>
  </si>
  <si>
    <t>PIEDRA (CONSTRUCCIÓN)</t>
  </si>
  <si>
    <t>PUZOLANA</t>
  </si>
  <si>
    <t>SAL</t>
  </si>
  <si>
    <t>ARCILLAS</t>
  </si>
  <si>
    <t>CONCHUELAS</t>
  </si>
  <si>
    <t>ANDALUCITA</t>
  </si>
  <si>
    <t>TRAVERTINO</t>
  </si>
  <si>
    <t>YESO</t>
  </si>
  <si>
    <t>DIATOMITAS</t>
  </si>
  <si>
    <t>GRANITO</t>
  </si>
  <si>
    <t>BENTONITA</t>
  </si>
  <si>
    <t>PIROFILITA</t>
  </si>
  <si>
    <t>ARENISCA / CUARCITA</t>
  </si>
  <si>
    <t>ANDESITA</t>
  </si>
  <si>
    <t>DOLOMITA</t>
  </si>
  <si>
    <t>BARITINA</t>
  </si>
  <si>
    <t>TALCO</t>
  </si>
  <si>
    <t>FELDESPATOS</t>
  </si>
  <si>
    <t>PIEDRA LAJA</t>
  </si>
  <si>
    <t>GRANODIORITA ORNAMENTAL</t>
  </si>
  <si>
    <t>SULFATOS</t>
  </si>
  <si>
    <t>CARBONÍFERA  (TM)</t>
  </si>
  <si>
    <t>CARBÓN ANTRACITA</t>
  </si>
  <si>
    <t>CARBÓN BITUMINOSO</t>
  </si>
  <si>
    <t>(*) Información preliminar</t>
  </si>
  <si>
    <t>Tabla 4.1</t>
  </si>
  <si>
    <t>EXTRACCIÓN MINERA NO METÁLICA SEGÚN DEPARTAMENTO*</t>
  </si>
  <si>
    <t xml:space="preserve">RECURSO EXTRAÍDO / DEPARTAMENTO </t>
  </si>
  <si>
    <t>VAR %</t>
  </si>
  <si>
    <t>CALIZA / DOLOMITA (TM)</t>
  </si>
  <si>
    <t>HORMIGÓN (TM)</t>
  </si>
  <si>
    <t>ARENA (GRUESA/FINA) (TM)</t>
  </si>
  <si>
    <t>CALCITA (TM)</t>
  </si>
  <si>
    <t>PUZOLANA (TM)</t>
  </si>
  <si>
    <t>SAL (TM)</t>
  </si>
  <si>
    <t>ARCILLAS (TM)</t>
  </si>
  <si>
    <t>CONCHUELAS (TM)</t>
  </si>
  <si>
    <t>ANDALUCITA (TM)</t>
  </si>
  <si>
    <t>TRAVERTINO (TM)</t>
  </si>
  <si>
    <t>SÍLICE (TM)</t>
  </si>
  <si>
    <t>YESO (TM)</t>
  </si>
  <si>
    <t>DIATOMITAS (TM)</t>
  </si>
  <si>
    <t>GRANITO (TM)</t>
  </si>
  <si>
    <t>BENTONITA (TM)</t>
  </si>
  <si>
    <t>PIROFILITA (TM)</t>
  </si>
  <si>
    <t>ARENISCA / CUARCITA (TM)</t>
  </si>
  <si>
    <t>ANDESITA (TM)</t>
  </si>
  <si>
    <t>CAOLÍN (TM)</t>
  </si>
  <si>
    <t>DOLOMITA (TM)</t>
  </si>
  <si>
    <t>BARITINA (TM)</t>
  </si>
  <si>
    <t>TALCO (TM)</t>
  </si>
  <si>
    <t>FELDESPATOS (TM)</t>
  </si>
  <si>
    <t>PIEDRA LAJA  (TM)</t>
  </si>
  <si>
    <t>GRANODIORITA ORNAMENTAL (TM)</t>
  </si>
  <si>
    <t>SULFATOS (TM)</t>
  </si>
  <si>
    <t>ÓNIX (TM)</t>
  </si>
  <si>
    <t>Tabla 4.2</t>
  </si>
  <si>
    <t>EXTRACCIÓN MINERA DE CARBÓN SEGÚN DEPARTAMENTO*</t>
  </si>
  <si>
    <t>RECURSO EXTRAÍDO / DEPARTAMENTO</t>
  </si>
  <si>
    <t xml:space="preserve"> (*) Información preliminar</t>
  </si>
  <si>
    <t>NORCOBRE S.A.C.</t>
  </si>
  <si>
    <t>Tabla 14.1</t>
  </si>
  <si>
    <t>CANTIDAD</t>
  </si>
  <si>
    <t>SITUACIÓN</t>
  </si>
  <si>
    <t>HECTÁREAS(**)</t>
  </si>
  <si>
    <t>EXPLOTACIÓN</t>
  </si>
  <si>
    <t>BENEFICIO</t>
  </si>
  <si>
    <t>CATEO Y PROSPECCIÓN</t>
  </si>
  <si>
    <t>PREPARACIÓN Y DESARROLLO*</t>
  </si>
  <si>
    <t>CIERRE PROGRESIVO*</t>
  </si>
  <si>
    <t>CIERRE FINAL*</t>
  </si>
  <si>
    <t>CIERRE POST-CIERRE (DEFINITIVO)</t>
  </si>
  <si>
    <t>CONCESIONES y/o UNIDADES ECONÓMICAS ADMINISTRATIVAS (UEAs) EN ACTIVIDAD</t>
  </si>
  <si>
    <t>FECHA DE CONCLUSIÓN DE LA CONSULTA PRELIMINAR</t>
  </si>
  <si>
    <t>FECHA DE AUTORIZACIÓN DEL INICIO DE ACTIVIDADES DE EXPLORACIÓN</t>
  </si>
  <si>
    <t>INSTRUMENTO DE GESTIÓN AMBIENTAL</t>
  </si>
  <si>
    <t>ACCOPATA</t>
  </si>
  <si>
    <t>En evaluación</t>
  </si>
  <si>
    <t>ANTILLA</t>
  </si>
  <si>
    <t>ANY CENTRO</t>
  </si>
  <si>
    <t>Ayor S.A.C.</t>
  </si>
  <si>
    <t>ANY ESTE</t>
  </si>
  <si>
    <t>CAÑARIACO</t>
  </si>
  <si>
    <t>Cañariaco Copper Perú S.A.C</t>
  </si>
  <si>
    <t>Westminster Perú S.A.C.</t>
  </si>
  <si>
    <t>COBREORCO</t>
  </si>
  <si>
    <t>COTABAMBAS</t>
  </si>
  <si>
    <t>Panoro Apurimac S.A.</t>
  </si>
  <si>
    <t>3ra MEIAsd</t>
  </si>
  <si>
    <t>EL GALENO</t>
  </si>
  <si>
    <t>6ta MEIAsd</t>
  </si>
  <si>
    <t>HUARON</t>
  </si>
  <si>
    <t>Pan American Silver Huaron S.A.</t>
  </si>
  <si>
    <t>ISIBILLA</t>
  </si>
  <si>
    <t>Macusani Uranium S.A.C.</t>
  </si>
  <si>
    <t>Uranio</t>
  </si>
  <si>
    <t>KOLPA</t>
  </si>
  <si>
    <t>Compañía Minera Kolpa S.A.</t>
  </si>
  <si>
    <t>LACSHA</t>
  </si>
  <si>
    <t>Zafiro Mining S.A.C.</t>
  </si>
  <si>
    <t>LAS BAMBAS</t>
  </si>
  <si>
    <t>NEAR MINE</t>
  </si>
  <si>
    <t>Consorcio Minero Horizonte S.R.L.</t>
  </si>
  <si>
    <t>Kiwanda S.A.C.</t>
  </si>
  <si>
    <t>QUENAMARI</t>
  </si>
  <si>
    <t>QUILLA</t>
  </si>
  <si>
    <t>SAN GABRIEL</t>
  </si>
  <si>
    <t>Nexa Resources El Porvenir S.A.C.</t>
  </si>
  <si>
    <t>TINA</t>
  </si>
  <si>
    <t>CONSULTA PRELIMINAR</t>
  </si>
  <si>
    <t>Total Genius Iron Mining S.A.C.</t>
  </si>
  <si>
    <t>ATOLLADERO HASRET FE</t>
  </si>
  <si>
    <t>YANANTA</t>
  </si>
  <si>
    <t>Perú Fortescue S.A.C.</t>
  </si>
  <si>
    <t>AUTORIZACIÓN DE EXPLORACIÓN</t>
  </si>
  <si>
    <t>CABALLITO</t>
  </si>
  <si>
    <t>EXPORTACIONES METÁLICAS</t>
  </si>
  <si>
    <t>VALOR DE LAS EXPORTACIONES METÁLICAS (US$ MILLONES)</t>
  </si>
  <si>
    <t>COBRE</t>
  </si>
  <si>
    <t>ORO</t>
  </si>
  <si>
    <t>ZINC</t>
  </si>
  <si>
    <t>PLATA</t>
  </si>
  <si>
    <t>PLOMO</t>
  </si>
  <si>
    <t>ESTAÑO</t>
  </si>
  <si>
    <t>MOLIBDENO</t>
  </si>
  <si>
    <t xml:space="preserve">VARIACIÓN RESPECTO AL MES ANTERIOR* EN MILLONES DE US$ </t>
  </si>
  <si>
    <t>EVOLUCIÓN DE LAS EXPORTACIONES MINERAS METÁLICAS / US$ MILLONES</t>
  </si>
  <si>
    <t>VOLUMEN DE LAS EXPORTACIONES METÁLICAS</t>
  </si>
  <si>
    <t>(Miles toneladas)</t>
  </si>
  <si>
    <t>(Miles oz tr)</t>
  </si>
  <si>
    <t>(Millones oz tr)</t>
  </si>
  <si>
    <t>(Millones toneladas)</t>
  </si>
  <si>
    <t xml:space="preserve">VARIACIÓN RESPECTO AL MES ANTERIOR * VOLUMEN </t>
  </si>
  <si>
    <t>VARIACIÓN INTERANUAL DE LAS EXPORTACIONES MINERAS METÁLICAS (VOLUMEN (*))/ VAR%</t>
  </si>
  <si>
    <t>Tabla 6.1</t>
  </si>
  <si>
    <t>ESTRUCTURA DEL VALOR DE LAS EXPORTACIONES PERUANAS (MILLONES DE US$)</t>
  </si>
  <si>
    <t>RUBRO</t>
  </si>
  <si>
    <t>Part%</t>
  </si>
  <si>
    <t>Ene</t>
  </si>
  <si>
    <t>Mineros Metálicos</t>
  </si>
  <si>
    <t>Petróleo y gas natural</t>
  </si>
  <si>
    <t>Pesqueros (Export. Trad.)</t>
  </si>
  <si>
    <t>Agrícolas</t>
  </si>
  <si>
    <t>Agropecuarios</t>
  </si>
  <si>
    <t>Pesqueros (Export. No Trad.)</t>
  </si>
  <si>
    <t>Textiles</t>
  </si>
  <si>
    <t>Maderas y papeles</t>
  </si>
  <si>
    <t>Químicos</t>
  </si>
  <si>
    <t>Minerales no metálicos</t>
  </si>
  <si>
    <t>Sidero-metalúrgicos y joyería</t>
  </si>
  <si>
    <t>Metal-mecánicos</t>
  </si>
  <si>
    <t>Otros</t>
  </si>
  <si>
    <t>TOTAL EXPORTACIONES</t>
  </si>
  <si>
    <t>TOTAL EXPORTACIONES MINERAS</t>
  </si>
  <si>
    <t>Tabla 6.2</t>
  </si>
  <si>
    <t>VALOR DE EXPORTACIONES DE PRINCIPALES PRODUCTOS MINEROS (Millones de US$)</t>
  </si>
  <si>
    <t>Productos Metálicos</t>
  </si>
  <si>
    <t>Molibdeno</t>
  </si>
  <si>
    <t>PARTICIPACIÓN DE PRODUCTOS MINEROS EN EL VALOR DE EXPORTACIONES NACIONALES (Millones de US$)</t>
  </si>
  <si>
    <t>TOTAL PROD. MINEROS</t>
  </si>
  <si>
    <t>Minerales No Metálicos</t>
  </si>
  <si>
    <t>TOTAL EXPORTACIONES NACIONALES</t>
  </si>
  <si>
    <t>Tabla 06</t>
  </si>
  <si>
    <t>MINERA BOROO MISQUICHILCA S.A.</t>
  </si>
  <si>
    <t>2024 / 2026</t>
  </si>
  <si>
    <t>Reposición San Rafael</t>
  </si>
  <si>
    <t>2025 / 2027</t>
  </si>
  <si>
    <t>Southern Perú Copper Corporation</t>
  </si>
  <si>
    <t>2026 / 2032</t>
  </si>
  <si>
    <t>Ampliación Huarón</t>
  </si>
  <si>
    <t>Pan American Silver Huarón S.A.C.</t>
  </si>
  <si>
    <t>2026 / 2053</t>
  </si>
  <si>
    <t>Optimización Cerro Verde</t>
  </si>
  <si>
    <t>Sociedad Minera Cerro Verde S.A.A.</t>
  </si>
  <si>
    <t>2027 / 2028</t>
  </si>
  <si>
    <t>2027 / 2029</t>
  </si>
  <si>
    <t>2027 / 2031</t>
  </si>
  <si>
    <t>2029 / 2034</t>
  </si>
  <si>
    <t>Ampliación Cobriza</t>
  </si>
  <si>
    <t>Operadores Concentrados Peruanos S.A.C.</t>
  </si>
  <si>
    <t>Ampliación Contonga</t>
  </si>
  <si>
    <t>Norcobre S.A.C.</t>
  </si>
  <si>
    <t>Ampliación Esperanza</t>
  </si>
  <si>
    <t>Compañía Minera Caraveli S.A.C.</t>
  </si>
  <si>
    <t>Ampliación Quellaveco</t>
  </si>
  <si>
    <t>Anglo American Quellaveco S.A.</t>
  </si>
  <si>
    <t>Ampliación Recuperada</t>
  </si>
  <si>
    <t>Recuperada S.A.C.</t>
  </si>
  <si>
    <t>Ampliación Shougang</t>
  </si>
  <si>
    <t>Shougang Hierro Peru S.A.A.</t>
  </si>
  <si>
    <t>Ampliación Yauricocha</t>
  </si>
  <si>
    <t>Sociedad Minera Corona S.A.</t>
  </si>
  <si>
    <t>Katy</t>
  </si>
  <si>
    <t>Cultinor S.A.C.</t>
  </si>
  <si>
    <t>Optimización Cajamarquilla</t>
  </si>
  <si>
    <t>Nexa Resources Cajamarquilla S.A.</t>
  </si>
  <si>
    <t>Optimización Constancia</t>
  </si>
  <si>
    <t>Optimización Julcani</t>
  </si>
  <si>
    <t>Optimización Pallancata</t>
  </si>
  <si>
    <t>Optimización Pucamarca</t>
  </si>
  <si>
    <t>Olympic Precious Metals Ltd.</t>
  </si>
  <si>
    <t>Reaprovechamiento Quiruvilca</t>
  </si>
  <si>
    <t>Atom Enviromental II S.A.C.</t>
  </si>
  <si>
    <t>Reposición Cerro de Pasco</t>
  </si>
  <si>
    <t>Empresa Administradora Cerro S.A.C.</t>
  </si>
  <si>
    <t>Reposición Shahuindo</t>
  </si>
  <si>
    <t>Shahuindo S.A.C.</t>
  </si>
  <si>
    <t>CMC CRITICAL MINERALS CORPORATION S.A.C.</t>
  </si>
  <si>
    <t>LA ARENA S.A.</t>
  </si>
  <si>
    <t>ÁREA NATURAL - USO INDIRECTO</t>
  </si>
  <si>
    <t>CLASIFICACIÓN DIVERSA (gasoductos, oleoductos,  otros)</t>
  </si>
  <si>
    <t xml:space="preserve">CONCESIÓN FORESTAL </t>
  </si>
  <si>
    <t>ECOSISTEMAS FRÁGILES</t>
  </si>
  <si>
    <t>ÁREA DE DEFENSA NACIONAL</t>
  </si>
  <si>
    <t>RESERVA INDÍGENA</t>
  </si>
  <si>
    <t>ZONA ARQUEOLÓGICA</t>
  </si>
  <si>
    <t xml:space="preserve">ÁREA DE NO ADMISIÓN DE PETITORIOS </t>
  </si>
  <si>
    <t>ÁREA DE NO ADMISIÓN DE PETITORIOS INGEMMET</t>
  </si>
  <si>
    <t>Tabla 01</t>
  </si>
  <si>
    <t>VOLUMEN DE LA PRODUCCIÓN MINERA METÁLICA</t>
  </si>
  <si>
    <t>ORO*</t>
  </si>
  <si>
    <t>ARSÉNICO</t>
  </si>
  <si>
    <t>BISMUTO</t>
  </si>
  <si>
    <t>CADMIO</t>
  </si>
  <si>
    <t>MANGANESO</t>
  </si>
  <si>
    <t>MAGNESIO</t>
  </si>
  <si>
    <t>TMF</t>
  </si>
  <si>
    <t>g finos</t>
  </si>
  <si>
    <t>kg finos</t>
  </si>
  <si>
    <t>N/D</t>
  </si>
  <si>
    <t>EVOLUCIÓN ANUAL DE LA PRODUCCIÓN DE COBRE
(MILES DE TMF)</t>
  </si>
  <si>
    <t>Tabla 02</t>
  </si>
  <si>
    <t>PRODUCCIÓN MINERA METÁLICA SEGÚN EMPRESA</t>
  </si>
  <si>
    <t>PRODUCTO / EMPRESA</t>
  </si>
  <si>
    <t>COBRE (TMF)</t>
  </si>
  <si>
    <t>ORO** (g finos)</t>
  </si>
  <si>
    <t>PALTARUMI S.A.C.</t>
  </si>
  <si>
    <t>MINERA VETA DORADA S.A.C.</t>
  </si>
  <si>
    <t>ZINC (TMF)</t>
  </si>
  <si>
    <t>PLATA (kg finos)</t>
  </si>
  <si>
    <t>PLOMO (TMF)</t>
  </si>
  <si>
    <t>MINERA BATEAS S.A.C.</t>
  </si>
  <si>
    <t>HIERRO (TMF)</t>
  </si>
  <si>
    <t>ESTAÑO (TMF)</t>
  </si>
  <si>
    <t>MOLIBDENO (TMF)</t>
  </si>
  <si>
    <t>ARSÉNICO (TMF)</t>
  </si>
  <si>
    <t>SOCIEDAD MINERA ANDEREAL S.A.C.</t>
  </si>
  <si>
    <t>GLORE PERU S.A.C</t>
  </si>
  <si>
    <t>BISMUTO (TMF)</t>
  </si>
  <si>
    <t>CADMIO (TMF)</t>
  </si>
  <si>
    <t>MANGANESO (TMF)</t>
  </si>
  <si>
    <t>MAGNESIO (TMF)</t>
  </si>
  <si>
    <t>Tabla 03</t>
  </si>
  <si>
    <t>PRODUCCIÓN MINERA METÁLICA SEGÚN DEPARTAMENTO</t>
  </si>
  <si>
    <t>PRODUCTO / DEPARTAMENTO</t>
  </si>
  <si>
    <t>COBRE / TMF</t>
  </si>
  <si>
    <t>ORO* / G FINOS</t>
  </si>
  <si>
    <t>ZINC / TMF</t>
  </si>
  <si>
    <t>PLATA / KG FINOS</t>
  </si>
  <si>
    <t>PLOMO / TMF</t>
  </si>
  <si>
    <t>HIERRO / TMF</t>
  </si>
  <si>
    <t>ESTAÑO / TMF</t>
  </si>
  <si>
    <t>MOLIBDENO / TMF</t>
  </si>
  <si>
    <t>ARSÉNICO / TMF</t>
  </si>
  <si>
    <t>BISMUTO / TMF</t>
  </si>
  <si>
    <t>CADMIO / TMF</t>
  </si>
  <si>
    <t>MANGANESO / TMF</t>
  </si>
  <si>
    <t>MAGNESIO / TMF</t>
  </si>
  <si>
    <t>MINERA CRC SOCIEDAD ANONIMA CERRADA</t>
  </si>
  <si>
    <t>HORMIGÓN</t>
  </si>
  <si>
    <t>SÍLICE</t>
  </si>
  <si>
    <t>CAOLÍN</t>
  </si>
  <si>
    <t>ÓNIX</t>
  </si>
  <si>
    <t>2029 / P.D.</t>
  </si>
  <si>
    <t>La Arena Sulfuros</t>
  </si>
  <si>
    <t>SEP</t>
  </si>
  <si>
    <t>EMPRESA MINERA LOS QUENUALES S.A.C.</t>
  </si>
  <si>
    <t>COMPAÑIA MINERA COIMOLACHE S.A.</t>
  </si>
  <si>
    <t>SIERRA MINERA CARAZ S.A.C</t>
  </si>
  <si>
    <t>SITIO HISTÓRICO DE BATALLA</t>
  </si>
  <si>
    <t xml:space="preserve"> Información disponible a la fecha de elaboración de este boletín.
(*) Mediante R.D. N° 0043-2020-MINEM/DGM, se reemplazó la situación "Construcción" al nombre de "Preparación y Desarrollo", asimismo se añadieron las situaciones "Cierre Final" y "Cierre Progresivo". De esta manera, las situaciones reportadas se encuentran alineadas a la Ley General de Minería y los procedimientos de autorizaciones mineras de la Dirección General de Minería.
(**) Hectáreas otorgadas totales destinadas a las unidades mineras que se encuentran en alguna de las situaciones descritas en el presente cuadro.</t>
  </si>
  <si>
    <t>OTROS (2025: 3 titulares mineros, 2026: 3 titulares mineros)</t>
  </si>
  <si>
    <t>OTROS** (2025: 3 departamentos, 2026: 3 departamentos)</t>
  </si>
  <si>
    <t>MINERA CASTOR S.A.C.</t>
  </si>
  <si>
    <t>SOCIEDAD MINERA RELIQUIAS S.A.C.</t>
  </si>
  <si>
    <t>MINERA SOTRAMI S.A.</t>
  </si>
  <si>
    <t>2026*</t>
  </si>
  <si>
    <t>FAJA MARGINAL</t>
  </si>
  <si>
    <t>2026**</t>
  </si>
  <si>
    <t>Febrero</t>
  </si>
  <si>
    <t>COQUINA</t>
  </si>
  <si>
    <t>COQUINA (TM)</t>
  </si>
  <si>
    <t>Nd</t>
  </si>
  <si>
    <t>SOBREANDES S.A.C.</t>
  </si>
  <si>
    <t>Marzo</t>
  </si>
  <si>
    <t>Mar. 2026</t>
  </si>
  <si>
    <t>Mar.</t>
  </si>
  <si>
    <t>Feb</t>
  </si>
  <si>
    <t>EL MOLLE VERDE S.A.C.</t>
  </si>
  <si>
    <t>BAULANI</t>
  </si>
  <si>
    <t>Gold Fields La Cima S.A.</t>
  </si>
  <si>
    <t>CHAUPI</t>
  </si>
  <si>
    <t>CHOJEC</t>
  </si>
  <si>
    <t>COCHA ESTE</t>
  </si>
  <si>
    <t>COLQUEMAYO</t>
  </si>
  <si>
    <t>Aurora Copper Perú S.A.C.</t>
  </si>
  <si>
    <t>DANIELA</t>
  </si>
  <si>
    <t>Milenium Capitals S.A.</t>
  </si>
  <si>
    <t>EMY</t>
  </si>
  <si>
    <t>ESPERANZA DE IRAY</t>
  </si>
  <si>
    <t>Minera Anto Perú S.A.</t>
  </si>
  <si>
    <t>ILUMINADORA</t>
  </si>
  <si>
    <t>Newmont Perú S.R.L.</t>
  </si>
  <si>
    <t>LLICLLAO</t>
  </si>
  <si>
    <t>PAKA</t>
  </si>
  <si>
    <t>Pahuay Resources S.A.C.</t>
  </si>
  <si>
    <t>PALLANCATA</t>
  </si>
  <si>
    <t>PIRHUA</t>
  </si>
  <si>
    <t>PUCAMAYO SUR</t>
  </si>
  <si>
    <t>Ferroaluminios Perú Nº 4 S.A.C.</t>
  </si>
  <si>
    <t>PUMA</t>
  </si>
  <si>
    <t>RACAYCOCHA</t>
  </si>
  <si>
    <t>RELAVES QUIULACOCHA</t>
  </si>
  <si>
    <t>Cerro de Pasco Resources del Perú S.A.C.</t>
  </si>
  <si>
    <t>ROYROPATA</t>
  </si>
  <si>
    <t>SHAHUINDO</t>
  </si>
  <si>
    <t>SOMBRERO</t>
  </si>
  <si>
    <t>Sombrero Minerales S.A.C.</t>
  </si>
  <si>
    <t>TRAPICHE</t>
  </si>
  <si>
    <t>TRES CRUCES</t>
  </si>
  <si>
    <t>Aurífera Tres Cruces S.A.</t>
  </si>
  <si>
    <t>ANTICONA</t>
  </si>
  <si>
    <t>LANTANA</t>
  </si>
  <si>
    <t>Questdor S.A.C.</t>
  </si>
  <si>
    <t>NUEVA ESPERANZA</t>
  </si>
  <si>
    <t>PASHPAP</t>
  </si>
  <si>
    <t>1ra MFTA</t>
  </si>
  <si>
    <t>CINTO</t>
  </si>
  <si>
    <t>ELIDA</t>
  </si>
  <si>
    <t>Elida Resources S.A.C.</t>
  </si>
  <si>
    <t>LANCONES</t>
  </si>
  <si>
    <t>WAYRA</t>
  </si>
  <si>
    <t>TOTAL ( 69 proyectos)</t>
  </si>
  <si>
    <t>Fecha de consulta: 17 de febrero de 2026.</t>
  </si>
  <si>
    <t>CPEM 2026</t>
  </si>
  <si>
    <t>Cartera de Proyectos de Exploración Minera, edición 2026</t>
  </si>
  <si>
    <t>PERÚ: CARTERA DE PROYECTOS DE EXPLORACIÓN MINERA, EDICIÓN 2026</t>
  </si>
  <si>
    <t>Elaborado por la Dirección de Sostenibilidad y Articulación Minera de la Dirección General de Promoción y Sostenibilidad Minera.</t>
  </si>
  <si>
    <t>GRANATE</t>
  </si>
  <si>
    <t>ROCA FOSFÓRICA (TM)</t>
  </si>
  <si>
    <t>GRANATE (TM)</t>
  </si>
  <si>
    <t>Abril</t>
  </si>
  <si>
    <t>Abr. 2025</t>
  </si>
  <si>
    <t>Abr. 2026</t>
  </si>
  <si>
    <t>Ene-Abr 2025</t>
  </si>
  <si>
    <t>Ene-Abr 2026</t>
  </si>
  <si>
    <t>OTROS (2025: 44 titulares mineros, 2026: 43 titulares mineros)</t>
  </si>
  <si>
    <t>Abr.</t>
  </si>
  <si>
    <t>Mar</t>
  </si>
  <si>
    <t>Según ESTAMIN Mayo 2026</t>
  </si>
  <si>
    <t>Edición Nº 05 - 2026</t>
  </si>
  <si>
    <t>2026
(Ene-May)</t>
  </si>
  <si>
    <t>Mayo</t>
  </si>
  <si>
    <t>VARIACIÓN INTERANUAL / MAYO</t>
  </si>
  <si>
    <t>May. 2025</t>
  </si>
  <si>
    <t>May. 2026</t>
  </si>
  <si>
    <t>VARIACIÓN INTERANUAL ACUMULADA / ENERO-MAYO</t>
  </si>
  <si>
    <t>Ene-May 2025</t>
  </si>
  <si>
    <t>Ene-May 2026</t>
  </si>
  <si>
    <r>
      <t>Fuente:  Dirección de Gestión Minera</t>
    </r>
    <r>
      <rPr>
        <sz val="10"/>
        <color theme="1"/>
        <rFont val="Calibri"/>
        <family val="2"/>
      </rPr>
      <t>, DGM/  Fecha de consulta: 30 de junio de 2026.</t>
    </r>
    <r>
      <rPr>
        <sz val="10"/>
        <color rgb="FF000000"/>
        <rFont val="Calibri"/>
        <family val="2"/>
      </rPr>
      <t xml:space="preserve">
Elaboración: Dirección General de Promoción y Sostenibilidad Minera, DGPSM.
(*) Información preliminar. Incluye producción aurífera estimada de mineros artesanales de Madre de Dios, Puno, Piura y Arequipa.
N/D: Información no disponible</t>
    </r>
  </si>
  <si>
    <t>Fuente:  Dirección de Gestión Minera, DGM/  Fecha de consulta: 30 de junio de 2026.
Elaboración: Dirección General de Promoción y Sostenibilidad Minera, DGPSM.
(*) Información preliminar. Incluye producción aurífera estimada de mineros artesanales de Madre de Dios, Puno, Piura y Arequipa.</t>
  </si>
  <si>
    <t>MAYO</t>
  </si>
  <si>
    <t>ENERO - MAYO</t>
  </si>
  <si>
    <t>OTROS (2025: 258 titulares mineros, 2026: 271 titulares mineros)</t>
  </si>
  <si>
    <t>OTROS (2025: 30 titulares mineros, 2026: 29 titulares mineros)</t>
  </si>
  <si>
    <t>OTROS (2025: 79 titulares mineros, 2026: 75 titulares mineros)</t>
  </si>
  <si>
    <t>Fuente:  Dirección de Gestión Minera, DGM/  Fecha de consulta: 30 de junio de 2026.
Elaboración: Dirección de Promoción y Sostenibilidad Minera, DGPSM.
(*)Incluye producción cuprífera por proceso de flotación (TMF), lixiviación y electro-obtención (TM). 
(**) Información preliminar. Incluye producción aurífera estimada de mineros artesanales de Madre de Dios, Puno, Piura y Arequipa.</t>
  </si>
  <si>
    <r>
      <t xml:space="preserve">Fuente:  Dirección de Gestión Minera, DGM/  Fecha de consulta: 30 de junio de 2026.
Elaboración: Dirección de Promoción y Sostenibilidad Minera, DGPSM.
(*) </t>
    </r>
    <r>
      <rPr>
        <i/>
        <sz val="10"/>
        <color theme="1"/>
        <rFont val="Calibri"/>
        <family val="2"/>
        <scheme val="minor"/>
      </rPr>
      <t xml:space="preserve">Información preliminar. Incluye producción aurífera estimada de mineros artesanales de Madre de Dios, Puno, Piura y Arequipa.
</t>
    </r>
    <r>
      <rPr>
        <sz val="10"/>
        <color theme="1"/>
        <rFont val="Calibri"/>
        <family val="2"/>
        <scheme val="minor"/>
      </rPr>
      <t xml:space="preserve">(**) </t>
    </r>
    <r>
      <rPr>
        <i/>
        <sz val="10"/>
        <color theme="1"/>
        <rFont val="Calibri"/>
        <family val="2"/>
        <scheme val="minor"/>
      </rPr>
      <t>Contempla la producción metálica de molibdeno de los departamentos de Apurímac, Cusco y Junín (el titular Minera Chinalco Perú S.A. es el único que reporta molibdeno como subproducto dentro del proceso de flotación en planta para la obtención de cobre como su producto principal. Es importante mencionar que, para efectos estadísticos se está contemplando tanto la producción de producto principal como subproducto; no obstante, se precisa que Minera Chinalco Perú S.A no produce ni comercializa molibdeno).</t>
    </r>
  </si>
  <si>
    <t>May.</t>
  </si>
  <si>
    <t>* Tonelada métrica seca.
**Precio del compuesto Mn32%-Fe20%.
Fuente: Bolsa de Metales de Londres, Standard &amp; Poor's Capital IQ. Elaborado por el Ministerio de Energía y Minas. 
Fecha de consulta: 22 de junio de 2026.</t>
  </si>
  <si>
    <t>2026
(Ene - Abr)</t>
  </si>
  <si>
    <t>VARIACIÓN INTERANUAL * EN MILLONES DE US$ / ABRIL</t>
  </si>
  <si>
    <t>VARIACIÓN INTERANUAL ACUMULADA* EN MILLONES DE US$ / ENERO-ABRIL</t>
  </si>
  <si>
    <t>VARIACIÓN INTERANUAL * VOLUMEN / ABRIL</t>
  </si>
  <si>
    <t>VARIACIÓN INTERANUAL ACUMULADA * VOLUMEN / ENERO-ABRIL</t>
  </si>
  <si>
    <t>Fuente: BCRP, Cuadros Estadísticos Mensuales. Elaborado por el Ministerio de Energía y Minas
Fecha de consulta: 22 de junio de 2026.
* El cuadro contiene datos publicados por el Banco Central de Reserva del Perú. Los volúmenes para cada mineral se especifican a continuación:
. COBRE: Se considera las partidas arancelarias que corresponden a “Minerales de cobre y sus concentrados” y “Cátodos y secciones de cátodos de cobre refinado”.
. ORO: Se considera “Minerales de oro y sus concentrados”, así como “Refinados de oro”. Incluye estimación de exportaciones de oro no registradas por Aduanas.
. ZINC: Se considera “Minerales de zinc y sus concentrados” y “Zinc refinado”.
. HIERRO: Se considera “Hierro pellets” y “Hierro lodos y tortas”.
. PLATA: Se considera plata refinada y la partida “plata y sus concentrados”.
El volumen es calculado en base a la información que envía Aduanas en kg y se transforman a la unidades de referencia (es decir, de kilos a onzas troy, o de kilos a toneladas). En el caso del cobre y otros metales, en los que se considera concentrados, los volúmenes se ajustan por una ley promedio. Información disponible a la fecha de elaboración de este boletín.</t>
  </si>
  <si>
    <t>Abr</t>
  </si>
  <si>
    <t>Fuente: BCRP, Cuadros Estadísticos Mensuales. Elaborado por el Ministerio de Energía y Minas.
Fecha de consulta: 22 de junio de 2026.</t>
  </si>
  <si>
    <t>Fuente: BCRP, Cuadros Estadísticos Mensuales. Elaborado por el Ministerio de Energía y Minas
Fecha de consulta: 22 de junio de 2026.</t>
  </si>
  <si>
    <t>2026
(ene-may)</t>
  </si>
  <si>
    <t>Fuente: Dirección General de Minería, DGM - Ministerio de Energía y Minas.
Elaboración: Dirección General de Promoción y Sostenibilidad Minera, DGPSM.
- Información proporcionada por los Titulares Mineros a través del ESTAMIN.
- Las cifras han sido ajustadas a lo reportado por los Titulares Mineros al 30 de junio de 2026.</t>
  </si>
  <si>
    <t>SMRL SANTA BARBARA DE TRUJILLO</t>
  </si>
  <si>
    <t>COMPAÑIA MINERA ARGENTUM S.A.C.</t>
  </si>
  <si>
    <t>OTROS (2025: 256 titulares mineros, 2026: 243 titulares mineros)</t>
  </si>
  <si>
    <t>OTROS (2025: 76 titulares mineros, 2026: 75 titulares mineros)</t>
  </si>
  <si>
    <t>OTROS (2025: 119 titulares mineros, 2026: 110 titulares mineros)</t>
  </si>
  <si>
    <t>OTROS (2025: 173 titulares mineros, 2026: 170 titulares mineros)</t>
  </si>
  <si>
    <t>OTROS (2025: 136 titulares mineros, 2026: 134 titulares mineros)</t>
  </si>
  <si>
    <t>OTROS (2025: 121 titulares mineros, 2026: 120 titulares mineros)</t>
  </si>
  <si>
    <t>OTROS (2025: 109 titulares mineros, 2026: 97 titulares mineros)</t>
  </si>
  <si>
    <t>*Se considera las transferencias a los gobiernos locales, regionales y nacionales (universidades públicas).
Fuente: MEF - Portal de Transparencia Económica, Instituto Geológico Minero y Metalúrgico (INGEMMET). Elaborado por el Ministerio de Energía y Minas. 
** Fecha de consulta: 03 de julio de 2026
   Adelanto de Canon Minero 2026
   Regalías Mineras - Datos a junio 2026  
   Derecho de Vigencia y Penalidad - Datos a mayo 2026</t>
  </si>
  <si>
    <t xml:space="preserve">*Se considera las transferencias a los gobiernos locales, regionales y nacionales (universidades públicas).
Fuente: MEF - Portal de Transparencia Económica, Instituto Geológico Minero y Metalúrgico (INGEMMET). Elaborado por el Ministerio de Energía y Minas. 
** Fecha de consulta: 03 de julio de 2026
   Adelanto de Canon Minero 2026
   Regalías Mineras - Datos a junio 2026  
   Derecho de Vigencia y Penalidad - Datos a mayo 2026                                                                                                                                                                                                                </t>
  </si>
  <si>
    <t>Fuente: Instituto Geológico Minero y Metalúrgico (INGEMMET) /  Fecha de consulta: 02 de junio de 2026.</t>
  </si>
  <si>
    <t>ÁREAS RESTRINGIDAS A LA MINERÍA - MAYO 2026</t>
  </si>
  <si>
    <r>
      <t>ACTIVIDAD MINERA - MAYO</t>
    </r>
    <r>
      <rPr>
        <b/>
        <sz val="12"/>
        <rFont val="Calibri"/>
        <family val="2"/>
      </rPr>
      <t xml:space="preserve"> 2026</t>
    </r>
  </si>
  <si>
    <t>Fuente:  Declaración Estadística Mensual (ESTAMIN) - Ministerio de Energía y Minas.   /    Fecha de consulta: 30 de junio de 2026.</t>
  </si>
  <si>
    <t xml:space="preserve">PERÚ: CARTERA DE PROYECTOS DE INVERSIÓN MINERA, EDICIÓN MAYO 2026 </t>
  </si>
  <si>
    <t>2025 / P.D.</t>
  </si>
  <si>
    <t>2026 / 2031</t>
  </si>
  <si>
    <t>2026 / 2039</t>
  </si>
  <si>
    <t>2026 / 2041</t>
  </si>
  <si>
    <t>2026 / 2028</t>
  </si>
  <si>
    <t>2026 / 2029</t>
  </si>
  <si>
    <t>2027 / 2035</t>
  </si>
  <si>
    <t>Optimización Carahuacra - San Cristóbal</t>
  </si>
  <si>
    <t>Volcan Compañía Minera S.A.A.</t>
  </si>
  <si>
    <t>2027 / 2030</t>
  </si>
  <si>
    <t>Integración Atacocha-El Porvenir</t>
  </si>
  <si>
    <t xml:space="preserve">Nexa Resources Perú S.A.A. </t>
  </si>
  <si>
    <t>Cartera de Proyectos de Inversión Minera, edición 2026</t>
  </si>
  <si>
    <t>CPIM 2026</t>
  </si>
  <si>
    <t>SEGÚN DEPARTAMENTO Y GÉNERO - MAYO 2026</t>
  </si>
  <si>
    <t>Variación Interanual - Mayo</t>
  </si>
  <si>
    <t>Fuente: Dirección General de Minería - Ministerio de Energía y Minas.
- 2015-2019:  Información proporcionada por los Titulares Mineros a través de la Declaración Anual Consolidada (DAC).
- 2020-2026:  Información proporcionada por los Titulares Mineros a través del Declaración Estadística Mensual (ESTAMIN).
* Las cifras han sido ajustadas a lo reportado por los Titulares Mineros al 30 de junio de 2026.</t>
  </si>
  <si>
    <t>Fuente: Dirección General de Minería - Ministerio de Energía y Minas.
 *Las cifras han sido ajustadas a lo reportado por los Titulares Mineros al 10 de julio de 2026.</t>
  </si>
  <si>
    <t>Fuente: Dirección General de Minería - Ministerio de Energía y Minas.
Información proporcionada por los Titulares Mineros a través del Declaración Estadística Mensual (ESTAMIN).
* Las cifras han sido ajustadas a lo reportado por los Titulares Mineros al 30 de junio de 2026.</t>
  </si>
  <si>
    <t>ROCA FOSFÓRICA</t>
  </si>
  <si>
    <t>Fuente: Dirección de Gestión Minera, DGM / Fecha de consulta: 30 de junio de 2026.
Elaboración: Dirección General de Promoción y Sostenibilidad Minera, DGPSM.</t>
  </si>
  <si>
    <t>Fuente: Dirección de Gestión Minera, DGM / Fecha de consulta: 30 de junio de 2026.
Elaboración: Dirección General de Promoción y Sostenibilidad Minera, DGPSM.                                                                                                                                 
 (*) Información preliminar</t>
  </si>
  <si>
    <t>VARIACIÓN INTERANUAL ACUMULADA / ENERO - MAYO</t>
  </si>
  <si>
    <t>Fuente: SUNAT, Nota Tributaria. Elaborado por Ministerio de Energía y Minas.
Fecha de consulta: 13 de julio de 2026.
* Incluye Ingresos Tributarios y No Tributarios mineros recaudados por SUNAT.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</si>
</sst>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_(* #,##0.00_);_(* \(#,##0.00\);_(* &quot;-&quot;??_);_(@_)"/>
    <numFmt numFmtId="165" formatCode="_ * #,##0.00_ ;_ * \-#,##0.00_ ;_ * &quot;-&quot;??_ ;_ @_ "/>
    <numFmt numFmtId="166" formatCode="0.0%"/>
    <numFmt numFmtId="167" formatCode="_-* #,##0.00\ _€_-;\-* #,##0.00\ _€_-;_-* &quot;-&quot;??\ _€_-;_-@_-"/>
    <numFmt numFmtId="168" formatCode="#,##0.0"/>
    <numFmt numFmtId="169" formatCode="_-* #,##0.00\ _P_t_s_-;\-* #,##0.00\ _P_t_s_-;_-* &quot;-&quot;??\ _P_t_s_-;_-@_-"/>
    <numFmt numFmtId="170" formatCode="_-* #,##0_-;\-* #,##0_-;_-* &quot;-&quot;??_-;_-@_-"/>
    <numFmt numFmtId="171" formatCode="_ * #,##0.0_ ;_ * \-#,##0.0_ ;_ * &quot;-&quot;??_ ;_ @_ "/>
    <numFmt numFmtId="172" formatCode="_-* #,##0.0_-;\-* #,##0.0_-;_-* &quot;-&quot;??_-;_-@_-"/>
    <numFmt numFmtId="173" formatCode="#,##0.0,,"/>
    <numFmt numFmtId="174" formatCode="_ * #,##0.0000_ ;_ * \-#,##0.0000_ ;_ * &quot;-&quot;??_ ;_ @_ "/>
    <numFmt numFmtId="175" formatCode="_ * #,##0_ ;_ * \-#,##0_ ;_ * &quot;-&quot;??_ ;_ @_ "/>
    <numFmt numFmtId="176" formatCode="0.000%"/>
    <numFmt numFmtId="177" formatCode="0.0000%"/>
    <numFmt numFmtId="178" formatCode="#,##0_ ;\-#,##0\ "/>
    <numFmt numFmtId="179" formatCode="0.000"/>
    <numFmt numFmtId="180" formatCode="#,##0;[Red]#,##0"/>
    <numFmt numFmtId="181" formatCode="[$-1010409]###,##0"/>
    <numFmt numFmtId="182" formatCode="0.00000%"/>
    <numFmt numFmtId="183" formatCode="_-* #,##0.00_-;\-* #,##0.00_-;_-* &quot;-&quot;??_-;_-@"/>
    <numFmt numFmtId="184" formatCode="0.0"/>
    <numFmt numFmtId="185" formatCode="_-* #,##0.000000_-;\-* #,##0.000000_-;_-* &quot;-&quot;??_-;_-@_-"/>
  </numFmts>
  <fonts count="88" x14ac:knownFonts="1">
    <font>
      <sz val="11"/>
      <color theme="1"/>
      <name val="Calibri"/>
      <family val="2"/>
      <scheme val="minor"/>
    </font>
    <font>
      <sz val="11"/>
      <color theme="1"/>
      <name val="Calibri"/>
      <family val="2"/>
      <scheme val="minor"/>
    </font>
    <font>
      <sz val="11"/>
      <color rgb="FF000000"/>
      <name val="Calibri"/>
      <family val="2"/>
    </font>
    <font>
      <sz val="10"/>
      <name val="Calibri"/>
      <family val="2"/>
      <scheme val="minor"/>
    </font>
    <font>
      <sz val="10"/>
      <color theme="1"/>
      <name val="Calibri"/>
      <family val="2"/>
      <scheme val="minor"/>
    </font>
    <font>
      <sz val="10"/>
      <name val="Arial"/>
      <family val="2"/>
    </font>
    <font>
      <sz val="9"/>
      <color theme="1"/>
      <name val="Calibri"/>
      <family val="2"/>
      <scheme val="minor"/>
    </font>
    <font>
      <sz val="11"/>
      <color rgb="FF9C0006"/>
      <name val="Calibri"/>
      <family val="2"/>
      <scheme val="minor"/>
    </font>
    <font>
      <sz val="8"/>
      <name val="Arial"/>
      <family val="2"/>
    </font>
    <font>
      <sz val="11"/>
      <name val="Calibri"/>
      <family val="2"/>
    </font>
    <font>
      <sz val="11"/>
      <name val="Calibri"/>
      <family val="2"/>
    </font>
    <font>
      <b/>
      <sz val="18"/>
      <name val="Century Gothic"/>
      <family val="2"/>
    </font>
    <font>
      <sz val="14"/>
      <name val="Century Gothic"/>
      <family val="2"/>
    </font>
    <font>
      <u/>
      <sz val="11"/>
      <color theme="10"/>
      <name val="Calibri"/>
      <family val="2"/>
      <scheme val="minor"/>
    </font>
    <font>
      <sz val="11"/>
      <color theme="1"/>
      <name val="Century Gothic"/>
      <family val="2"/>
    </font>
    <font>
      <b/>
      <sz val="14"/>
      <color rgb="FF00519E"/>
      <name val="Century Gothic"/>
      <family val="2"/>
    </font>
    <font>
      <sz val="10"/>
      <color theme="0"/>
      <name val="Calibri"/>
      <family val="2"/>
      <scheme val="minor"/>
    </font>
    <font>
      <b/>
      <sz val="10"/>
      <color rgb="FF000000"/>
      <name val="Calibri"/>
      <family val="2"/>
    </font>
    <font>
      <b/>
      <sz val="12"/>
      <color rgb="FF000000"/>
      <name val="Calibri"/>
      <family val="2"/>
    </font>
    <font>
      <sz val="11"/>
      <color theme="1"/>
      <name val="Calibri"/>
      <family val="2"/>
      <scheme val="minor"/>
    </font>
    <font>
      <b/>
      <sz val="10"/>
      <color theme="1"/>
      <name val="Calibri"/>
      <family val="2"/>
      <scheme val="minor"/>
    </font>
    <font>
      <sz val="10"/>
      <color rgb="FF000000"/>
      <name val="Calibri"/>
      <family val="2"/>
    </font>
    <font>
      <sz val="10"/>
      <color theme="1"/>
      <name val="Calibri"/>
      <family val="2"/>
    </font>
    <font>
      <sz val="11"/>
      <color theme="1"/>
      <name val="Calibri Light"/>
      <family val="2"/>
      <scheme val="major"/>
    </font>
    <font>
      <b/>
      <sz val="11"/>
      <color rgb="FF00B050"/>
      <name val="Calibri Light"/>
      <family val="2"/>
      <scheme val="major"/>
    </font>
    <font>
      <sz val="11"/>
      <color rgb="FF00B050"/>
      <name val="Calibri Light"/>
      <family val="2"/>
      <scheme val="major"/>
    </font>
    <font>
      <b/>
      <sz val="11"/>
      <color theme="5" tint="-0.249977111117893"/>
      <name val="Calibri Light"/>
      <family val="2"/>
      <scheme val="major"/>
    </font>
    <font>
      <sz val="11"/>
      <color theme="5" tint="-0.249977111117893"/>
      <name val="Calibri Light"/>
      <family val="2"/>
      <scheme val="major"/>
    </font>
    <font>
      <b/>
      <sz val="11"/>
      <color rgb="FF305496"/>
      <name val="Calibri Light"/>
      <family val="2"/>
      <scheme val="major"/>
    </font>
    <font>
      <sz val="11"/>
      <color rgb="FF305496"/>
      <name val="Calibri Light"/>
      <family val="2"/>
      <scheme val="major"/>
    </font>
    <font>
      <b/>
      <sz val="22"/>
      <color theme="3" tint="-0.499984740745262"/>
      <name val="Calibri Light"/>
      <family val="2"/>
      <scheme val="major"/>
    </font>
    <font>
      <b/>
      <sz val="22"/>
      <color theme="1"/>
      <name val="Calibri Light"/>
      <family val="2"/>
      <scheme val="major"/>
    </font>
    <font>
      <b/>
      <sz val="22"/>
      <color rgb="FF002060"/>
      <name val="Calibri Light"/>
      <family val="2"/>
      <scheme val="major"/>
    </font>
    <font>
      <b/>
      <sz val="10"/>
      <color indexed="8"/>
      <name val="Calibri"/>
      <family val="2"/>
    </font>
    <font>
      <sz val="10"/>
      <color rgb="FFFFFFFF"/>
      <name val="Calibri"/>
      <family val="2"/>
    </font>
    <font>
      <i/>
      <sz val="10"/>
      <color rgb="FF000000"/>
      <name val="Calibri"/>
      <family val="2"/>
    </font>
    <font>
      <sz val="7"/>
      <color theme="1"/>
      <name val="Arial"/>
      <family val="2"/>
    </font>
    <font>
      <b/>
      <sz val="11"/>
      <color theme="1"/>
      <name val="Calibri"/>
      <family val="2"/>
      <scheme val="minor"/>
    </font>
    <font>
      <b/>
      <sz val="10"/>
      <name val="Calibri"/>
      <family val="2"/>
    </font>
    <font>
      <sz val="10"/>
      <name val="Calibri"/>
      <family val="2"/>
    </font>
    <font>
      <b/>
      <sz val="10"/>
      <color rgb="FFFFFFFF"/>
      <name val="Calibri"/>
      <family val="2"/>
    </font>
    <font>
      <b/>
      <sz val="10"/>
      <name val="Calibri"/>
      <family val="2"/>
      <scheme val="minor"/>
    </font>
    <font>
      <b/>
      <sz val="12"/>
      <name val="Calibri"/>
      <family val="2"/>
      <scheme val="minor"/>
    </font>
    <font>
      <b/>
      <sz val="10"/>
      <color theme="0"/>
      <name val="Calibri"/>
      <family val="2"/>
      <scheme val="minor"/>
    </font>
    <font>
      <b/>
      <i/>
      <sz val="10"/>
      <color theme="0" tint="-0.499984740745262"/>
      <name val="Calibri"/>
      <family val="2"/>
      <scheme val="minor"/>
    </font>
    <font>
      <i/>
      <sz val="10"/>
      <color theme="1"/>
      <name val="Calibri"/>
      <family val="2"/>
      <scheme val="minor"/>
    </font>
    <font>
      <b/>
      <sz val="12"/>
      <color theme="1"/>
      <name val="Calibri"/>
      <family val="2"/>
      <scheme val="minor"/>
    </font>
    <font>
      <i/>
      <sz val="10"/>
      <color theme="0"/>
      <name val="Calibri"/>
      <family val="2"/>
      <scheme val="minor"/>
    </font>
    <font>
      <b/>
      <sz val="9"/>
      <color theme="1"/>
      <name val="Calibri"/>
      <family val="2"/>
      <scheme val="minor"/>
    </font>
    <font>
      <sz val="11"/>
      <color theme="0"/>
      <name val="Calibri"/>
      <family val="2"/>
      <scheme val="minor"/>
    </font>
    <font>
      <sz val="10"/>
      <color theme="0" tint="-0.499984740745262"/>
      <name val="Calibri"/>
      <family val="2"/>
      <scheme val="minor"/>
    </font>
    <font>
      <b/>
      <sz val="10"/>
      <color theme="0" tint="-4.9989318521683403E-2"/>
      <name val="Calibri"/>
      <family val="2"/>
      <scheme val="minor"/>
    </font>
    <font>
      <i/>
      <sz val="10"/>
      <name val="Calibri"/>
      <family val="2"/>
      <scheme val="minor"/>
    </font>
    <font>
      <b/>
      <sz val="10"/>
      <color theme="1"/>
      <name val="Calibri"/>
      <family val="2"/>
    </font>
    <font>
      <sz val="12"/>
      <name val="Calibri"/>
      <family val="2"/>
    </font>
    <font>
      <i/>
      <sz val="10"/>
      <color theme="1"/>
      <name val="Calibri"/>
      <family val="2"/>
    </font>
    <font>
      <sz val="10"/>
      <color rgb="FFFF0000"/>
      <name val="Calibri"/>
      <family val="2"/>
    </font>
    <font>
      <i/>
      <sz val="10"/>
      <name val="Calibri"/>
      <family val="2"/>
    </font>
    <font>
      <sz val="16"/>
      <color rgb="FF000000"/>
      <name val="Calibri"/>
      <family val="2"/>
    </font>
    <font>
      <b/>
      <sz val="10"/>
      <color rgb="FFFFFFFF"/>
      <name val="Calibri Light"/>
      <family val="2"/>
      <scheme val="major"/>
    </font>
    <font>
      <sz val="10"/>
      <color rgb="FF000000"/>
      <name val="Calibri Light"/>
      <family val="2"/>
      <scheme val="major"/>
    </font>
    <font>
      <b/>
      <sz val="10"/>
      <color rgb="FF000000"/>
      <name val="Calibri Light"/>
      <family val="2"/>
      <scheme val="major"/>
    </font>
    <font>
      <sz val="10"/>
      <color theme="1"/>
      <name val="Calibri Light"/>
      <family val="2"/>
      <scheme val="major"/>
    </font>
    <font>
      <b/>
      <sz val="10"/>
      <color theme="1"/>
      <name val="Calibri Light"/>
      <family val="2"/>
      <scheme val="major"/>
    </font>
    <font>
      <i/>
      <sz val="10"/>
      <color theme="1"/>
      <name val="Calibri Light"/>
      <family val="2"/>
      <scheme val="major"/>
    </font>
    <font>
      <b/>
      <sz val="12"/>
      <color theme="0"/>
      <name val="Calibri Light"/>
      <family val="2"/>
      <scheme val="major"/>
    </font>
    <font>
      <sz val="14"/>
      <color theme="1"/>
      <name val="Calibri Light"/>
      <family val="2"/>
      <scheme val="major"/>
    </font>
    <font>
      <i/>
      <sz val="11"/>
      <color theme="1"/>
      <name val="Calibri Light"/>
      <family val="2"/>
      <scheme val="major"/>
    </font>
    <font>
      <u/>
      <sz val="11"/>
      <color theme="8" tint="-0.249977111117893"/>
      <name val="Century Gothic"/>
      <family val="2"/>
    </font>
    <font>
      <sz val="11"/>
      <color theme="8" tint="-0.249977111117893"/>
      <name val="Century Gothic"/>
      <family val="2"/>
    </font>
    <font>
      <sz val="9"/>
      <name val="Calibri"/>
      <family val="2"/>
      <scheme val="minor"/>
    </font>
    <font>
      <sz val="11"/>
      <name val="Calibri"/>
      <family val="2"/>
      <scheme val="minor"/>
    </font>
    <font>
      <u/>
      <sz val="11"/>
      <color theme="10"/>
      <name val="Century Gothic"/>
      <family val="2"/>
    </font>
    <font>
      <sz val="10"/>
      <name val="Arial"/>
      <family val="2"/>
    </font>
    <font>
      <b/>
      <sz val="12"/>
      <name val="Calibri"/>
      <family val="2"/>
    </font>
    <font>
      <b/>
      <sz val="11"/>
      <color rgb="FF305496"/>
      <name val="Calibri Light"/>
      <family val="1"/>
      <scheme val="major"/>
    </font>
    <font>
      <b/>
      <sz val="11"/>
      <color rgb="FF963634"/>
      <name val="Calibri Light"/>
      <family val="2"/>
      <scheme val="major"/>
    </font>
    <font>
      <b/>
      <sz val="11"/>
      <color theme="5" tint="-0.249977111117893"/>
      <name val="Calibri Light"/>
      <family val="1"/>
      <scheme val="major"/>
    </font>
    <font>
      <b/>
      <sz val="11"/>
      <color rgb="FF00B050"/>
      <name val="Calibri Light"/>
      <family val="1"/>
      <scheme val="major"/>
    </font>
    <font>
      <b/>
      <sz val="16"/>
      <color rgb="FF000000"/>
      <name val="Calibri"/>
      <family val="2"/>
    </font>
    <font>
      <sz val="10"/>
      <color theme="0"/>
      <name val="Calibri"/>
      <family val="2"/>
    </font>
    <font>
      <sz val="10"/>
      <name val="Calibri Light"/>
      <family val="2"/>
      <scheme val="major"/>
    </font>
    <font>
      <sz val="9"/>
      <color rgb="FFFF0000"/>
      <name val="Calibri"/>
      <family val="2"/>
      <scheme val="minor"/>
    </font>
    <font>
      <sz val="7"/>
      <color rgb="FF000000"/>
      <name val="Arial"/>
      <family val="2"/>
    </font>
    <font>
      <sz val="10"/>
      <color theme="1"/>
      <name val="Arial"/>
      <family val="2"/>
    </font>
    <font>
      <sz val="11"/>
      <color rgb="FFC65911"/>
      <name val="Calibri Light"/>
      <family val="2"/>
      <scheme val="major"/>
    </font>
    <font>
      <b/>
      <sz val="11"/>
      <color rgb="FFC55A11"/>
      <name val="Calibri Light"/>
      <family val="2"/>
      <scheme val="major"/>
    </font>
    <font>
      <sz val="11"/>
      <color rgb="FFC55A11"/>
      <name val="Calibri Light"/>
      <family val="2"/>
      <scheme val="major"/>
    </font>
  </fonts>
  <fills count="32">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FF"/>
        <bgColor rgb="FFFFFFFF"/>
      </patternFill>
    </fill>
    <fill>
      <patternFill patternType="solid">
        <fgColor rgb="FFC3A560"/>
        <bgColor indexed="64"/>
      </patternFill>
    </fill>
    <fill>
      <patternFill patternType="solid">
        <fgColor rgb="FF0081B0"/>
        <bgColor indexed="64"/>
      </patternFill>
    </fill>
    <fill>
      <patternFill patternType="solid">
        <fgColor rgb="FF7F7F7F"/>
        <bgColor rgb="FF7F7F7F"/>
      </patternFill>
    </fill>
    <fill>
      <patternFill patternType="solid">
        <fgColor theme="0" tint="-0.14999847407452621"/>
        <bgColor indexed="64"/>
      </patternFill>
    </fill>
    <fill>
      <patternFill patternType="solid">
        <fgColor theme="0"/>
        <bgColor rgb="FFFFFFFF"/>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indexed="65"/>
        <bgColor indexed="64"/>
      </patternFill>
    </fill>
    <fill>
      <patternFill patternType="solid">
        <fgColor theme="0" tint="-0.499984740745262"/>
        <bgColor rgb="FFC00000"/>
      </patternFill>
    </fill>
    <fill>
      <patternFill patternType="solid">
        <fgColor theme="0"/>
        <bgColor rgb="FF7F7F7F"/>
      </patternFill>
    </fill>
    <fill>
      <patternFill patternType="solid">
        <fgColor rgb="FFFFFFFF"/>
        <bgColor indexed="64"/>
      </patternFill>
    </fill>
    <fill>
      <patternFill patternType="solid">
        <fgColor rgb="FFD8D8D8"/>
        <bgColor rgb="FFD8D8D8"/>
      </patternFill>
    </fill>
    <fill>
      <patternFill patternType="solid">
        <fgColor theme="0" tint="-0.499984740745262"/>
        <bgColor theme="4" tint="0.79998168889431442"/>
      </patternFill>
    </fill>
    <fill>
      <patternFill patternType="solid">
        <fgColor rgb="FFFFFF00"/>
        <bgColor indexed="64"/>
      </patternFill>
    </fill>
    <fill>
      <patternFill patternType="solid">
        <fgColor theme="2" tint="-9.9978637043366805E-2"/>
        <bgColor rgb="FFFFFFFF"/>
      </patternFill>
    </fill>
    <fill>
      <patternFill patternType="solid">
        <fgColor rgb="FF808080"/>
        <bgColor indexed="64"/>
      </patternFill>
    </fill>
    <fill>
      <patternFill patternType="solid">
        <fgColor rgb="FFF2F2F2"/>
        <bgColor rgb="FFF2F2F2"/>
      </patternFill>
    </fill>
    <fill>
      <patternFill patternType="solid">
        <fgColor rgb="FFF2F2F2"/>
        <bgColor rgb="FFFFFFFF"/>
      </patternFill>
    </fill>
    <fill>
      <patternFill patternType="solid">
        <fgColor rgb="FFD9D9D9"/>
        <bgColor rgb="FFFFFFFF"/>
      </patternFill>
    </fill>
    <fill>
      <patternFill patternType="solid">
        <fgColor theme="0" tint="-0.14999847407452621"/>
        <bgColor rgb="FFFFFFFF"/>
      </patternFill>
    </fill>
    <fill>
      <patternFill patternType="solid">
        <fgColor rgb="FFF2F2F2"/>
        <bgColor rgb="FF000000"/>
      </patternFill>
    </fill>
    <fill>
      <patternFill patternType="solid">
        <fgColor rgb="FFFFFFFF"/>
        <bgColor rgb="FF000000"/>
      </patternFill>
    </fill>
    <fill>
      <patternFill patternType="solid">
        <fgColor rgb="FFD9D9D9"/>
        <bgColor rgb="FF000000"/>
      </patternFill>
    </fill>
    <fill>
      <patternFill patternType="solid">
        <fgColor rgb="FFFF0000"/>
        <bgColor indexed="64"/>
      </patternFill>
    </fill>
  </fills>
  <borders count="76">
    <border>
      <left/>
      <right/>
      <top/>
      <bottom/>
      <diagonal/>
    </border>
    <border>
      <left/>
      <right/>
      <top style="thin">
        <color indexed="64"/>
      </top>
      <bottom style="thin">
        <color indexed="64"/>
      </bottom>
      <diagonal/>
    </border>
    <border>
      <left/>
      <right/>
      <top/>
      <bottom style="thin">
        <color indexed="64"/>
      </bottom>
      <diagonal/>
    </border>
    <border>
      <left/>
      <right/>
      <top style="thin">
        <color rgb="FF000000"/>
      </top>
      <bottom style="thin">
        <color rgb="FF000000"/>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style="dashed">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rgb="FF002060"/>
      </bottom>
      <diagonal/>
    </border>
    <border>
      <left/>
      <right/>
      <top style="medium">
        <color rgb="FF000000"/>
      </top>
      <bottom style="medium">
        <color rgb="FF000000"/>
      </bottom>
      <diagonal/>
    </border>
    <border>
      <left/>
      <right/>
      <top style="thin">
        <color rgb="FF000000"/>
      </top>
      <bottom/>
      <diagonal/>
    </border>
    <border>
      <left/>
      <right/>
      <top/>
      <bottom style="thin">
        <color rgb="FF000000"/>
      </bottom>
      <diagonal/>
    </border>
    <border>
      <left style="medium">
        <color indexed="64"/>
      </left>
      <right style="medium">
        <color indexed="64"/>
      </right>
      <top style="thin">
        <color indexed="64"/>
      </top>
      <bottom style="medium">
        <color indexed="64"/>
      </bottom>
      <diagonal/>
    </border>
    <border>
      <left/>
      <right/>
      <top style="thick">
        <color rgb="FF534A51"/>
      </top>
      <bottom/>
      <diagonal/>
    </border>
    <border>
      <left/>
      <right/>
      <top style="thick">
        <color rgb="FF534A51"/>
      </top>
      <bottom style="thin">
        <color rgb="FF534A51"/>
      </bottom>
      <diagonal/>
    </border>
    <border>
      <left/>
      <right/>
      <top style="thin">
        <color rgb="FF534A51"/>
      </top>
      <bottom style="thin">
        <color rgb="FF534A51"/>
      </bottom>
      <diagonal/>
    </border>
    <border>
      <left/>
      <right/>
      <top/>
      <bottom style="thick">
        <color rgb="FF534A51"/>
      </bottom>
      <diagonal/>
    </border>
    <border>
      <left/>
      <right/>
      <top style="thick">
        <color rgb="FF534A51"/>
      </top>
      <bottom style="thick">
        <color rgb="FF534A51"/>
      </bottom>
      <diagonal/>
    </border>
    <border>
      <left/>
      <right/>
      <top/>
      <bottom style="thin">
        <color rgb="FF534A51"/>
      </bottom>
      <diagonal/>
    </border>
    <border>
      <left/>
      <right/>
      <top style="thin">
        <color rgb="FF534A51"/>
      </top>
      <bottom style="thin">
        <color indexed="64"/>
      </bottom>
      <diagonal/>
    </border>
    <border>
      <left/>
      <right/>
      <top style="thin">
        <color rgb="FF534A51"/>
      </top>
      <bottom/>
      <diagonal/>
    </border>
    <border>
      <left/>
      <right/>
      <top style="thin">
        <color indexed="64"/>
      </top>
      <bottom style="thin">
        <color rgb="FF534A51"/>
      </bottom>
      <diagonal/>
    </border>
    <border>
      <left/>
      <right/>
      <top style="thin">
        <color rgb="FF534A51"/>
      </top>
      <bottom style="thick">
        <color theme="1"/>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top style="thick">
        <color rgb="FF534A51"/>
      </top>
      <bottom style="thin">
        <color indexed="64"/>
      </bottom>
      <diagonal/>
    </border>
    <border>
      <left/>
      <right style="thin">
        <color theme="1"/>
      </right>
      <top/>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rgb="FFAAAAAA"/>
      </left>
      <right style="thin">
        <color rgb="FFAAAAAA"/>
      </right>
      <top style="thin">
        <color rgb="FFAAAAAA"/>
      </top>
      <bottom style="thin">
        <color rgb="FFAAAAAA"/>
      </bottom>
      <diagonal/>
    </border>
    <border>
      <left/>
      <right style="dashed">
        <color indexed="64"/>
      </right>
      <top/>
      <bottom/>
      <diagonal/>
    </border>
    <border>
      <left/>
      <right/>
      <top style="thin">
        <color indexed="64"/>
      </top>
      <bottom style="thin">
        <color theme="2" tint="-0.499984740745262"/>
      </bottom>
      <diagonal/>
    </border>
    <border>
      <left/>
      <right/>
      <top style="medium">
        <color rgb="FF5B9BD5"/>
      </top>
      <bottom style="thick">
        <color rgb="FF00B0F0"/>
      </bottom>
      <diagonal/>
    </border>
    <border>
      <left/>
      <right/>
      <top style="thin">
        <color indexed="64"/>
      </top>
      <bottom style="thick">
        <color rgb="FF00B0F0"/>
      </bottom>
      <diagonal/>
    </border>
    <border>
      <left/>
      <right/>
      <top style="thin">
        <color theme="1"/>
      </top>
      <bottom style="thick">
        <color rgb="FF00B0F0"/>
      </bottom>
      <diagonal/>
    </border>
    <border>
      <left/>
      <right/>
      <top style="thick">
        <color rgb="FF00B0F0"/>
      </top>
      <bottom/>
      <diagonal/>
    </border>
    <border>
      <left/>
      <right/>
      <top style="thin">
        <color theme="1"/>
      </top>
      <bottom style="thin">
        <color indexed="64"/>
      </bottom>
      <diagonal/>
    </border>
  </borders>
  <cellStyleXfs count="33">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xf numFmtId="165"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5" fillId="0" borderId="0"/>
    <xf numFmtId="0" fontId="6" fillId="2" borderId="0">
      <alignment horizontal="left"/>
    </xf>
    <xf numFmtId="164" fontId="1" fillId="0" borderId="0" applyFont="0" applyFill="0" applyBorder="0" applyAlignment="0" applyProtection="0"/>
    <xf numFmtId="9" fontId="2" fillId="0" borderId="0" applyFont="0" applyFill="0" applyBorder="0" applyAlignment="0" applyProtection="0"/>
    <xf numFmtId="0" fontId="2" fillId="0" borderId="0"/>
    <xf numFmtId="43" fontId="5" fillId="0" borderId="0" applyFont="0" applyFill="0" applyBorder="0" applyAlignment="0" applyProtection="0"/>
    <xf numFmtId="0" fontId="2" fillId="0" borderId="0"/>
    <xf numFmtId="0" fontId="2" fillId="0" borderId="0"/>
    <xf numFmtId="167" fontId="1" fillId="0" borderId="0" applyFont="0" applyFill="0" applyBorder="0" applyAlignment="0" applyProtection="0"/>
    <xf numFmtId="0" fontId="2" fillId="0" borderId="0"/>
    <xf numFmtId="164" fontId="1" fillId="0" borderId="0" applyFont="0" applyFill="0" applyBorder="0" applyAlignment="0" applyProtection="0"/>
    <xf numFmtId="43" fontId="1" fillId="0" borderId="0" applyFont="0" applyFill="0" applyBorder="0" applyAlignment="0" applyProtection="0"/>
    <xf numFmtId="169" fontId="8" fillId="0" borderId="0" applyFont="0" applyFill="0" applyBorder="0" applyAlignment="0" applyProtection="0"/>
    <xf numFmtId="0" fontId="10" fillId="0" borderId="0"/>
    <xf numFmtId="0" fontId="9" fillId="0" borderId="0"/>
    <xf numFmtId="0" fontId="1" fillId="0" borderId="0"/>
    <xf numFmtId="0" fontId="13" fillId="0" borderId="0" applyNumberFormat="0" applyFill="0" applyBorder="0" applyAlignment="0" applyProtection="0"/>
    <xf numFmtId="0" fontId="19" fillId="0" borderId="0"/>
    <xf numFmtId="0" fontId="1" fillId="0" borderId="0"/>
    <xf numFmtId="0" fontId="7" fillId="3" borderId="0" applyNumberFormat="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73" fillId="0" borderId="0" applyBorder="0"/>
    <xf numFmtId="0" fontId="5" fillId="0" borderId="0" applyBorder="0"/>
    <xf numFmtId="43" fontId="1" fillId="0" borderId="0" applyFont="0" applyFill="0" applyBorder="0" applyAlignment="0" applyProtection="0"/>
  </cellStyleXfs>
  <cellXfs count="1152">
    <xf numFmtId="0" fontId="0" fillId="0" borderId="0" xfId="0"/>
    <xf numFmtId="0" fontId="0" fillId="2" borderId="0" xfId="0" applyFill="1"/>
    <xf numFmtId="0" fontId="6" fillId="2" borderId="0" xfId="9" applyAlignment="1">
      <alignment horizontal="center"/>
    </xf>
    <xf numFmtId="0" fontId="6" fillId="2" borderId="0" xfId="9">
      <alignment horizontal="left"/>
    </xf>
    <xf numFmtId="0" fontId="0" fillId="0" borderId="0" xfId="0" applyAlignment="1">
      <alignment vertical="center"/>
    </xf>
    <xf numFmtId="0" fontId="2" fillId="0" borderId="0" xfId="5"/>
    <xf numFmtId="0" fontId="4"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4" fillId="0" borderId="0" xfId="0" applyFont="1"/>
    <xf numFmtId="166" fontId="4" fillId="2" borderId="0" xfId="1" applyNumberFormat="1" applyFont="1" applyFill="1"/>
    <xf numFmtId="0" fontId="14" fillId="2" borderId="0" xfId="0" applyFont="1" applyFill="1"/>
    <xf numFmtId="49" fontId="15" fillId="2" borderId="0" xfId="23" applyNumberFormat="1" applyFont="1" applyFill="1" applyAlignment="1">
      <alignment horizontal="left" vertical="center"/>
    </xf>
    <xf numFmtId="49" fontId="11" fillId="2" borderId="0" xfId="23" applyNumberFormat="1" applyFont="1" applyFill="1" applyAlignment="1">
      <alignment vertical="center"/>
    </xf>
    <xf numFmtId="49" fontId="12" fillId="2" borderId="0" xfId="23" applyNumberFormat="1" applyFont="1" applyFill="1" applyAlignment="1">
      <alignment vertical="center"/>
    </xf>
    <xf numFmtId="0" fontId="0" fillId="2" borderId="0" xfId="0" applyFill="1" applyAlignment="1">
      <alignment horizontal="center"/>
    </xf>
    <xf numFmtId="0" fontId="0" fillId="2" borderId="0" xfId="0" applyFill="1" applyAlignment="1">
      <alignment horizontal="left"/>
    </xf>
    <xf numFmtId="170" fontId="4" fillId="2" borderId="0" xfId="19" applyNumberFormat="1" applyFont="1" applyFill="1"/>
    <xf numFmtId="0" fontId="17" fillId="4" borderId="0" xfId="5" applyFont="1" applyFill="1" applyAlignment="1">
      <alignment horizontal="left"/>
    </xf>
    <xf numFmtId="0" fontId="21" fillId="4" borderId="0" xfId="5" applyFont="1" applyFill="1" applyAlignment="1">
      <alignment horizontal="center"/>
    </xf>
    <xf numFmtId="0" fontId="2" fillId="4" borderId="0" xfId="5" applyFill="1"/>
    <xf numFmtId="0" fontId="18" fillId="4" borderId="0" xfId="5" applyFont="1" applyFill="1" applyAlignment="1">
      <alignment horizontal="left"/>
    </xf>
    <xf numFmtId="0" fontId="22" fillId="0" borderId="0" xfId="0" applyFont="1"/>
    <xf numFmtId="0" fontId="14" fillId="0" borderId="0" xfId="0" applyFont="1"/>
    <xf numFmtId="0" fontId="23" fillId="0" borderId="0" xfId="26" applyFont="1" applyAlignment="1">
      <alignment vertical="center"/>
    </xf>
    <xf numFmtId="14" fontId="23" fillId="0" borderId="0" xfId="26" applyNumberFormat="1" applyFont="1" applyAlignment="1">
      <alignment vertical="center"/>
    </xf>
    <xf numFmtId="0" fontId="23" fillId="0" borderId="0" xfId="26" applyFont="1" applyAlignment="1">
      <alignment horizontal="center" vertical="center"/>
    </xf>
    <xf numFmtId="14" fontId="23" fillId="0" borderId="0" xfId="26" applyNumberFormat="1" applyFont="1" applyAlignment="1">
      <alignment horizontal="center" vertical="center"/>
    </xf>
    <xf numFmtId="0" fontId="24" fillId="2" borderId="0" xfId="26" applyFont="1" applyFill="1" applyAlignment="1">
      <alignment horizontal="left" vertical="center"/>
    </xf>
    <xf numFmtId="0" fontId="25" fillId="2" borderId="0" xfId="26" applyFont="1" applyFill="1" applyAlignment="1">
      <alignment horizontal="left" vertical="center"/>
    </xf>
    <xf numFmtId="3" fontId="25" fillId="2" borderId="0" xfId="26" applyNumberFormat="1" applyFont="1" applyFill="1" applyAlignment="1">
      <alignment horizontal="center" vertical="center"/>
    </xf>
    <xf numFmtId="0" fontId="25" fillId="2" borderId="0" xfId="26" applyFont="1" applyFill="1" applyAlignment="1">
      <alignment horizontal="center" vertical="center"/>
    </xf>
    <xf numFmtId="14" fontId="25" fillId="2" borderId="0" xfId="26" applyNumberFormat="1" applyFont="1" applyFill="1" applyAlignment="1">
      <alignment horizontal="center" vertical="center"/>
    </xf>
    <xf numFmtId="168" fontId="25" fillId="2" borderId="0" xfId="26" applyNumberFormat="1" applyFont="1" applyFill="1" applyAlignment="1">
      <alignment horizontal="center" vertical="center"/>
    </xf>
    <xf numFmtId="0" fontId="23" fillId="2" borderId="0" xfId="26" applyFont="1" applyFill="1" applyAlignment="1">
      <alignment vertical="center"/>
    </xf>
    <xf numFmtId="14" fontId="23" fillId="2" borderId="0" xfId="26" applyNumberFormat="1" applyFont="1" applyFill="1" applyAlignment="1">
      <alignment vertical="center"/>
    </xf>
    <xf numFmtId="0" fontId="21" fillId="4" borderId="0" xfId="5" applyFont="1" applyFill="1" applyAlignment="1">
      <alignment horizontal="left"/>
    </xf>
    <xf numFmtId="171" fontId="21" fillId="0" borderId="0" xfId="5" applyNumberFormat="1" applyFont="1" applyAlignment="1">
      <alignment horizontal="center"/>
    </xf>
    <xf numFmtId="171" fontId="21" fillId="4" borderId="0" xfId="5" applyNumberFormat="1" applyFont="1" applyFill="1" applyAlignment="1">
      <alignment horizontal="center"/>
    </xf>
    <xf numFmtId="171" fontId="21" fillId="4" borderId="0" xfId="5" applyNumberFormat="1" applyFont="1" applyFill="1" applyAlignment="1">
      <alignment horizontal="center" vertical="center"/>
    </xf>
    <xf numFmtId="165" fontId="2" fillId="4" borderId="0" xfId="5" applyNumberFormat="1" applyFill="1"/>
    <xf numFmtId="173" fontId="36" fillId="2" borderId="0" xfId="20" applyNumberFormat="1" applyFont="1" applyFill="1" applyAlignment="1">
      <alignment horizontal="right"/>
    </xf>
    <xf numFmtId="171" fontId="21" fillId="4" borderId="0" xfId="5" applyNumberFormat="1" applyFont="1" applyFill="1" applyAlignment="1">
      <alignment vertical="center"/>
    </xf>
    <xf numFmtId="0" fontId="2" fillId="4" borderId="0" xfId="5" applyFill="1" applyAlignment="1">
      <alignment horizontal="left"/>
    </xf>
    <xf numFmtId="165" fontId="2" fillId="4" borderId="0" xfId="5" applyNumberFormat="1" applyFill="1" applyAlignment="1">
      <alignment horizontal="center"/>
    </xf>
    <xf numFmtId="0" fontId="33" fillId="0" borderId="0" xfId="0" applyFont="1" applyAlignment="1">
      <alignment vertical="center" wrapText="1"/>
    </xf>
    <xf numFmtId="173" fontId="36" fillId="2" borderId="0" xfId="19" applyNumberFormat="1" applyFont="1" applyFill="1" applyAlignment="1">
      <alignment horizontal="right"/>
    </xf>
    <xf numFmtId="43" fontId="2" fillId="2" borderId="0" xfId="19" applyFont="1" applyFill="1" applyAlignment="1">
      <alignment horizontal="center"/>
    </xf>
    <xf numFmtId="0" fontId="2" fillId="9" borderId="0" xfId="5" applyFill="1" applyAlignment="1">
      <alignment horizontal="center"/>
    </xf>
    <xf numFmtId="0" fontId="2" fillId="4" borderId="0" xfId="5" applyFill="1" applyAlignment="1">
      <alignment horizontal="center"/>
    </xf>
    <xf numFmtId="0" fontId="2" fillId="9" borderId="0" xfId="5" applyFill="1" applyAlignment="1">
      <alignment vertical="center"/>
    </xf>
    <xf numFmtId="0" fontId="2" fillId="2" borderId="0" xfId="5" applyFill="1" applyAlignment="1">
      <alignment horizontal="center"/>
    </xf>
    <xf numFmtId="0" fontId="17" fillId="4" borderId="0" xfId="2" applyFont="1" applyFill="1"/>
    <xf numFmtId="0" fontId="41" fillId="2" borderId="0" xfId="0" applyFont="1" applyFill="1" applyAlignment="1">
      <alignment horizontal="left"/>
    </xf>
    <xf numFmtId="0" fontId="42" fillId="2" borderId="0" xfId="0" applyFont="1" applyFill="1" applyAlignment="1">
      <alignment horizontal="left"/>
    </xf>
    <xf numFmtId="0" fontId="4" fillId="0" borderId="0" xfId="0" applyFont="1" applyAlignment="1">
      <alignment horizontal="center"/>
    </xf>
    <xf numFmtId="0" fontId="20" fillId="2" borderId="0" xfId="0" applyFont="1" applyFill="1" applyAlignment="1">
      <alignment horizontal="left"/>
    </xf>
    <xf numFmtId="0" fontId="43" fillId="10" borderId="0" xfId="0" applyFont="1" applyFill="1" applyAlignment="1">
      <alignment horizontal="left"/>
    </xf>
    <xf numFmtId="0" fontId="43" fillId="10" borderId="0" xfId="0" applyFont="1" applyFill="1" applyAlignment="1">
      <alignment horizontal="center"/>
    </xf>
    <xf numFmtId="0" fontId="44" fillId="2" borderId="4" xfId="0" applyFont="1" applyFill="1" applyBorder="1" applyAlignment="1">
      <alignment horizontal="left"/>
    </xf>
    <xf numFmtId="0" fontId="44" fillId="2" borderId="4" xfId="0" applyFont="1" applyFill="1" applyBorder="1" applyAlignment="1">
      <alignment horizontal="center"/>
    </xf>
    <xf numFmtId="10" fontId="4" fillId="2" borderId="0" xfId="1" applyNumberFormat="1" applyFont="1" applyFill="1" applyAlignment="1">
      <alignment horizontal="center" vertical="center"/>
    </xf>
    <xf numFmtId="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4" fontId="4" fillId="2" borderId="0" xfId="0" applyNumberFormat="1" applyFont="1" applyFill="1"/>
    <xf numFmtId="0" fontId="20" fillId="11" borderId="1" xfId="0" applyFont="1" applyFill="1" applyBorder="1" applyAlignment="1">
      <alignment horizontal="left"/>
    </xf>
    <xf numFmtId="0" fontId="20" fillId="11" borderId="1" xfId="0" applyFont="1" applyFill="1" applyBorder="1" applyAlignment="1">
      <alignment horizontal="left" vertical="center"/>
    </xf>
    <xf numFmtId="0" fontId="45" fillId="2" borderId="0" xfId="0" applyFont="1" applyFill="1" applyAlignment="1">
      <alignment horizontal="left" indent="1"/>
    </xf>
    <xf numFmtId="3" fontId="4" fillId="2" borderId="0" xfId="0" applyNumberFormat="1" applyFont="1" applyFill="1"/>
    <xf numFmtId="10" fontId="4" fillId="0" borderId="0" xfId="0" applyNumberFormat="1" applyFont="1" applyAlignment="1">
      <alignment horizontal="center"/>
    </xf>
    <xf numFmtId="10" fontId="4" fillId="2" borderId="0" xfId="1" applyNumberFormat="1" applyFont="1" applyFill="1" applyAlignment="1">
      <alignment horizontal="center"/>
    </xf>
    <xf numFmtId="4" fontId="4" fillId="2" borderId="0" xfId="0" applyNumberFormat="1" applyFont="1" applyFill="1" applyAlignment="1">
      <alignment horizontal="center"/>
    </xf>
    <xf numFmtId="0" fontId="3" fillId="2" borderId="0" xfId="9" applyFont="1">
      <alignment horizontal="left"/>
    </xf>
    <xf numFmtId="0" fontId="16" fillId="2" borderId="0" xfId="9" applyFont="1">
      <alignment horizontal="left"/>
    </xf>
    <xf numFmtId="175" fontId="0" fillId="0" borderId="0" xfId="0" applyNumberFormat="1"/>
    <xf numFmtId="0" fontId="46" fillId="2" borderId="0" xfId="0" applyFont="1" applyFill="1" applyAlignment="1">
      <alignment horizontal="left"/>
    </xf>
    <xf numFmtId="0" fontId="43" fillId="10" borderId="0" xfId="0" applyFont="1" applyFill="1" applyAlignment="1">
      <alignment horizontal="left" vertical="center"/>
    </xf>
    <xf numFmtId="0" fontId="43" fillId="10" borderId="0" xfId="0" applyFont="1" applyFill="1" applyAlignment="1">
      <alignment horizontal="right" vertical="center"/>
    </xf>
    <xf numFmtId="0" fontId="0" fillId="2" borderId="0" xfId="0" applyFill="1" applyAlignment="1">
      <alignment vertical="center"/>
    </xf>
    <xf numFmtId="0" fontId="4" fillId="2" borderId="0" xfId="0" applyFont="1" applyFill="1" applyAlignment="1">
      <alignment horizontal="left" indent="1"/>
    </xf>
    <xf numFmtId="170" fontId="4" fillId="2" borderId="0" xfId="19" applyNumberFormat="1" applyFont="1" applyFill="1" applyAlignment="1">
      <alignment horizontal="center" vertical="center"/>
    </xf>
    <xf numFmtId="3" fontId="0" fillId="2" borderId="0" xfId="0" applyNumberFormat="1" applyFill="1"/>
    <xf numFmtId="172" fontId="43" fillId="10" borderId="0" xfId="19" applyNumberFormat="1" applyFont="1" applyFill="1" applyAlignment="1">
      <alignment horizontal="center" vertical="center"/>
    </xf>
    <xf numFmtId="0" fontId="4" fillId="0" borderId="0" xfId="0" applyFont="1" applyAlignment="1">
      <alignment horizontal="left" indent="1"/>
    </xf>
    <xf numFmtId="172" fontId="4" fillId="0" borderId="0" xfId="19" applyNumberFormat="1" applyFont="1" applyFill="1" applyAlignment="1">
      <alignment horizontal="center"/>
    </xf>
    <xf numFmtId="172" fontId="4" fillId="2" borderId="0" xfId="19" applyNumberFormat="1" applyFont="1" applyFill="1" applyAlignment="1">
      <alignment horizontal="center"/>
    </xf>
    <xf numFmtId="0" fontId="20" fillId="0" borderId="0" xfId="0" applyFont="1" applyAlignment="1">
      <alignment vertical="center"/>
    </xf>
    <xf numFmtId="166" fontId="20" fillId="0" borderId="1" xfId="0" applyNumberFormat="1" applyFont="1" applyBorder="1" applyAlignment="1">
      <alignment horizontal="right" vertical="center"/>
    </xf>
    <xf numFmtId="0" fontId="20" fillId="0" borderId="0" xfId="0" applyFont="1" applyAlignment="1">
      <alignment horizontal="left"/>
    </xf>
    <xf numFmtId="166" fontId="20" fillId="0" borderId="0" xfId="0" applyNumberFormat="1" applyFont="1" applyAlignment="1">
      <alignment horizontal="right" vertical="center"/>
    </xf>
    <xf numFmtId="14" fontId="0" fillId="2" borderId="0" xfId="0" applyNumberFormat="1" applyFill="1" applyAlignment="1">
      <alignment horizontal="left"/>
    </xf>
    <xf numFmtId="0" fontId="16" fillId="10" borderId="0" xfId="0" applyFont="1" applyFill="1" applyAlignment="1">
      <alignment horizontal="left"/>
    </xf>
    <xf numFmtId="0" fontId="16" fillId="10" borderId="0" xfId="0" applyFont="1" applyFill="1" applyAlignment="1">
      <alignment horizontal="center" vertical="center"/>
    </xf>
    <xf numFmtId="0" fontId="4" fillId="2" borderId="0" xfId="0" applyFont="1" applyFill="1" applyAlignment="1">
      <alignment horizontal="right" vertical="center"/>
    </xf>
    <xf numFmtId="168" fontId="4" fillId="2" borderId="0" xfId="0" applyNumberFormat="1" applyFont="1" applyFill="1" applyAlignment="1">
      <alignment horizontal="center"/>
    </xf>
    <xf numFmtId="172" fontId="4" fillId="2" borderId="0" xfId="0" applyNumberFormat="1" applyFont="1" applyFill="1" applyAlignment="1">
      <alignment horizontal="center"/>
    </xf>
    <xf numFmtId="43" fontId="4" fillId="2" borderId="0" xfId="19" applyFont="1" applyFill="1" applyAlignment="1">
      <alignment horizontal="center"/>
    </xf>
    <xf numFmtId="0" fontId="20" fillId="0" borderId="1" xfId="0" applyFont="1" applyBorder="1" applyAlignment="1">
      <alignment horizontal="left" indent="1"/>
    </xf>
    <xf numFmtId="0" fontId="20" fillId="0" borderId="0" xfId="0" applyFont="1" applyAlignment="1">
      <alignment horizontal="left" indent="1"/>
    </xf>
    <xf numFmtId="0" fontId="0" fillId="2" borderId="1" xfId="0" applyFill="1" applyBorder="1" applyAlignment="1">
      <alignment horizontal="center"/>
    </xf>
    <xf numFmtId="0" fontId="41" fillId="2" borderId="0" xfId="0" applyFont="1" applyFill="1"/>
    <xf numFmtId="0" fontId="43" fillId="13" borderId="0" xfId="9" applyFont="1" applyFill="1" applyAlignment="1">
      <alignment horizontal="left" vertical="center"/>
    </xf>
    <xf numFmtId="0" fontId="43" fillId="13" borderId="0" xfId="9" applyFont="1" applyFill="1" applyAlignment="1">
      <alignment horizontal="center" vertical="center"/>
    </xf>
    <xf numFmtId="0" fontId="6" fillId="2" borderId="0" xfId="9" applyAlignment="1">
      <alignment horizontal="left" vertical="center"/>
    </xf>
    <xf numFmtId="0" fontId="47" fillId="13" borderId="0" xfId="9" applyFont="1" applyFill="1">
      <alignment horizontal="left"/>
    </xf>
    <xf numFmtId="0" fontId="47" fillId="13" borderId="0" xfId="9" applyFont="1" applyFill="1" applyAlignment="1">
      <alignment horizontal="center"/>
    </xf>
    <xf numFmtId="0" fontId="47" fillId="13" borderId="0" xfId="9" applyFont="1" applyFill="1" applyAlignment="1">
      <alignment horizontal="center" vertical="center"/>
    </xf>
    <xf numFmtId="3" fontId="4" fillId="8" borderId="0" xfId="9" applyNumberFormat="1" applyFont="1" applyFill="1">
      <alignment horizontal="left"/>
    </xf>
    <xf numFmtId="3" fontId="4" fillId="8" borderId="0" xfId="9" applyNumberFormat="1" applyFont="1" applyFill="1" applyAlignment="1">
      <alignment horizontal="right"/>
    </xf>
    <xf numFmtId="178" fontId="4" fillId="8" borderId="0" xfId="4" applyNumberFormat="1" applyFont="1" applyFill="1" applyBorder="1" applyAlignment="1">
      <alignment horizontal="right"/>
    </xf>
    <xf numFmtId="178" fontId="4" fillId="8" borderId="11" xfId="4" applyNumberFormat="1" applyFont="1" applyFill="1" applyBorder="1" applyAlignment="1">
      <alignment horizontal="center"/>
    </xf>
    <xf numFmtId="166" fontId="4" fillId="8" borderId="0" xfId="1" applyNumberFormat="1" applyFont="1" applyFill="1" applyBorder="1" applyAlignment="1">
      <alignment horizontal="center"/>
    </xf>
    <xf numFmtId="43" fontId="6" fillId="2" borderId="0" xfId="19" applyFont="1" applyFill="1" applyAlignment="1">
      <alignment horizontal="left"/>
    </xf>
    <xf numFmtId="43" fontId="6" fillId="2" borderId="0" xfId="9" applyNumberFormat="1">
      <alignment horizontal="left"/>
    </xf>
    <xf numFmtId="3" fontId="4" fillId="2" borderId="0" xfId="9" applyNumberFormat="1" applyFont="1">
      <alignment horizontal="left"/>
    </xf>
    <xf numFmtId="3" fontId="4" fillId="2" borderId="0" xfId="9" applyNumberFormat="1" applyFont="1" applyAlignment="1">
      <alignment horizontal="right"/>
    </xf>
    <xf numFmtId="178" fontId="4" fillId="2" borderId="0" xfId="4" applyNumberFormat="1" applyFont="1" applyFill="1" applyBorder="1" applyAlignment="1">
      <alignment horizontal="right"/>
    </xf>
    <xf numFmtId="166" fontId="4" fillId="0" borderId="0" xfId="1" applyNumberFormat="1" applyFont="1" applyFill="1" applyBorder="1" applyAlignment="1">
      <alignment horizontal="center"/>
    </xf>
    <xf numFmtId="0" fontId="5" fillId="0" borderId="0" xfId="8"/>
    <xf numFmtId="178" fontId="4" fillId="0" borderId="0" xfId="4" applyNumberFormat="1" applyFont="1" applyFill="1" applyBorder="1" applyAlignment="1">
      <alignment horizontal="right"/>
    </xf>
    <xf numFmtId="0" fontId="6" fillId="0" borderId="0" xfId="9" applyFill="1">
      <alignment horizontal="left"/>
    </xf>
    <xf numFmtId="10" fontId="6" fillId="0" borderId="0" xfId="1" applyNumberFormat="1" applyFont="1" applyFill="1" applyBorder="1" applyAlignment="1">
      <alignment horizontal="center"/>
    </xf>
    <xf numFmtId="3" fontId="4" fillId="2" borderId="0" xfId="9" applyNumberFormat="1" applyFont="1" applyAlignment="1">
      <alignment horizontal="center"/>
    </xf>
    <xf numFmtId="0" fontId="4" fillId="2" borderId="0" xfId="9" applyFont="1" applyAlignment="1">
      <alignment horizontal="center"/>
    </xf>
    <xf numFmtId="166" fontId="4" fillId="2" borderId="0" xfId="1" applyNumberFormat="1" applyFont="1" applyFill="1" applyBorder="1" applyAlignment="1">
      <alignment horizontal="center"/>
    </xf>
    <xf numFmtId="166" fontId="4" fillId="2" borderId="0" xfId="1" applyNumberFormat="1" applyFont="1" applyFill="1" applyAlignment="1">
      <alignment horizontal="center"/>
    </xf>
    <xf numFmtId="3" fontId="20" fillId="2" borderId="1" xfId="9" applyNumberFormat="1" applyFont="1" applyBorder="1">
      <alignment horizontal="left"/>
    </xf>
    <xf numFmtId="3" fontId="20" fillId="2" borderId="1" xfId="9" applyNumberFormat="1" applyFont="1" applyBorder="1" applyAlignment="1">
      <alignment horizontal="right"/>
    </xf>
    <xf numFmtId="166" fontId="20" fillId="2" borderId="1" xfId="1" applyNumberFormat="1" applyFont="1" applyFill="1" applyBorder="1" applyAlignment="1">
      <alignment horizontal="center"/>
    </xf>
    <xf numFmtId="3" fontId="44" fillId="2" borderId="0" xfId="9" applyNumberFormat="1" applyFont="1">
      <alignment horizontal="left"/>
    </xf>
    <xf numFmtId="3" fontId="20" fillId="2" borderId="0" xfId="9" applyNumberFormat="1" applyFont="1" applyAlignment="1">
      <alignment horizontal="right"/>
    </xf>
    <xf numFmtId="3" fontId="20" fillId="2" borderId="0" xfId="9" applyNumberFormat="1" applyFont="1" applyAlignment="1">
      <alignment horizontal="center"/>
    </xf>
    <xf numFmtId="0" fontId="4" fillId="2" borderId="0" xfId="9" applyFont="1">
      <alignment horizontal="left"/>
    </xf>
    <xf numFmtId="166" fontId="6" fillId="2" borderId="0" xfId="9" applyNumberFormat="1">
      <alignment horizontal="left"/>
    </xf>
    <xf numFmtId="3" fontId="20" fillId="2" borderId="1" xfId="9" applyNumberFormat="1" applyFont="1" applyBorder="1" applyAlignment="1">
      <alignment horizontal="left" vertical="center" wrapText="1"/>
    </xf>
    <xf numFmtId="3" fontId="20" fillId="2" borderId="1" xfId="9" applyNumberFormat="1" applyFont="1" applyBorder="1" applyAlignment="1">
      <alignment horizontal="right" vertical="center"/>
    </xf>
    <xf numFmtId="170" fontId="0" fillId="0" borderId="0" xfId="19" applyNumberFormat="1" applyFont="1" applyFill="1" applyBorder="1" applyAlignment="1">
      <alignment vertical="center"/>
    </xf>
    <xf numFmtId="170" fontId="0" fillId="0" borderId="0" xfId="19" applyNumberFormat="1" applyFont="1"/>
    <xf numFmtId="43" fontId="0" fillId="0" borderId="0" xfId="19" applyFont="1"/>
    <xf numFmtId="0" fontId="43" fillId="10" borderId="0" xfId="9" applyFont="1" applyFill="1" applyAlignment="1">
      <alignment horizontal="left" vertical="center"/>
    </xf>
    <xf numFmtId="17" fontId="43" fillId="10" borderId="0" xfId="9" applyNumberFormat="1" applyFont="1" applyFill="1" applyAlignment="1">
      <alignment horizontal="center" vertical="center"/>
    </xf>
    <xf numFmtId="0" fontId="43" fillId="10" borderId="0" xfId="9" applyFont="1" applyFill="1" applyAlignment="1">
      <alignment horizontal="center" vertical="center"/>
    </xf>
    <xf numFmtId="0" fontId="44" fillId="2" borderId="0" xfId="9" applyFont="1">
      <alignment horizontal="left"/>
    </xf>
    <xf numFmtId="0" fontId="43" fillId="2" borderId="0" xfId="9" applyFont="1" applyAlignment="1">
      <alignment horizontal="center"/>
    </xf>
    <xf numFmtId="0" fontId="20" fillId="2" borderId="0" xfId="9" applyFont="1">
      <alignment horizontal="left"/>
    </xf>
    <xf numFmtId="166" fontId="20" fillId="2" borderId="15" xfId="1" applyNumberFormat="1" applyFont="1" applyFill="1" applyBorder="1" applyAlignment="1">
      <alignment horizontal="center"/>
    </xf>
    <xf numFmtId="166" fontId="4" fillId="2" borderId="15" xfId="9" applyNumberFormat="1" applyFont="1" applyBorder="1" applyAlignment="1">
      <alignment horizontal="center"/>
    </xf>
    <xf numFmtId="178" fontId="4" fillId="2" borderId="16" xfId="4" applyNumberFormat="1" applyFont="1" applyFill="1" applyBorder="1" applyAlignment="1">
      <alignment horizontal="center"/>
    </xf>
    <xf numFmtId="166" fontId="4" fillId="2" borderId="17" xfId="1" applyNumberFormat="1" applyFont="1" applyFill="1" applyBorder="1" applyAlignment="1">
      <alignment horizontal="center"/>
    </xf>
    <xf numFmtId="178" fontId="4" fillId="2" borderId="18" xfId="4" applyNumberFormat="1" applyFont="1" applyFill="1" applyBorder="1" applyAlignment="1">
      <alignment horizontal="center"/>
    </xf>
    <xf numFmtId="3" fontId="20" fillId="2" borderId="0" xfId="9" applyNumberFormat="1" applyFont="1">
      <alignment horizontal="left"/>
    </xf>
    <xf numFmtId="3" fontId="41" fillId="0" borderId="20" xfId="9" applyNumberFormat="1" applyFont="1" applyFill="1" applyBorder="1" applyAlignment="1">
      <alignment horizontal="center"/>
    </xf>
    <xf numFmtId="166" fontId="20" fillId="2" borderId="20" xfId="1" applyNumberFormat="1" applyFont="1" applyFill="1" applyBorder="1" applyAlignment="1">
      <alignment horizontal="center"/>
    </xf>
    <xf numFmtId="3" fontId="20" fillId="2" borderId="1" xfId="9" applyNumberFormat="1" applyFont="1" applyBorder="1" applyAlignment="1">
      <alignment horizontal="center"/>
    </xf>
    <xf numFmtId="3" fontId="48" fillId="2" borderId="0" xfId="9" applyNumberFormat="1" applyFont="1">
      <alignment horizontal="left"/>
    </xf>
    <xf numFmtId="3" fontId="48" fillId="2" borderId="0" xfId="9" applyNumberFormat="1" applyFont="1" applyAlignment="1">
      <alignment horizontal="center"/>
    </xf>
    <xf numFmtId="43" fontId="48" fillId="2" borderId="0" xfId="19" applyFont="1" applyFill="1" applyBorder="1" applyAlignment="1">
      <alignment horizontal="center"/>
    </xf>
    <xf numFmtId="0" fontId="20" fillId="2" borderId="0" xfId="9" applyFont="1" applyAlignment="1">
      <alignment horizontal="center"/>
    </xf>
    <xf numFmtId="178" fontId="20" fillId="11" borderId="21" xfId="9" applyNumberFormat="1" applyFont="1" applyFill="1" applyBorder="1" applyAlignment="1">
      <alignment horizontal="center"/>
    </xf>
    <xf numFmtId="166" fontId="20" fillId="11" borderId="22" xfId="1" applyNumberFormat="1" applyFont="1" applyFill="1" applyBorder="1" applyAlignment="1">
      <alignment horizontal="center"/>
    </xf>
    <xf numFmtId="166" fontId="4" fillId="2" borderId="23" xfId="1" applyNumberFormat="1" applyFont="1" applyFill="1" applyBorder="1" applyAlignment="1">
      <alignment horizontal="center"/>
    </xf>
    <xf numFmtId="10" fontId="0" fillId="0" borderId="0" xfId="0" applyNumberFormat="1"/>
    <xf numFmtId="166" fontId="4" fillId="2" borderId="24" xfId="1" applyNumberFormat="1" applyFont="1" applyFill="1" applyBorder="1" applyAlignment="1">
      <alignment horizontal="center"/>
    </xf>
    <xf numFmtId="0" fontId="45" fillId="0" borderId="0" xfId="0" applyFont="1" applyAlignment="1">
      <alignment wrapText="1"/>
    </xf>
    <xf numFmtId="0" fontId="45" fillId="0" borderId="0" xfId="0" applyFont="1" applyAlignment="1">
      <alignment horizontal="left" wrapText="1"/>
    </xf>
    <xf numFmtId="0" fontId="4" fillId="2" borderId="0" xfId="0" applyFont="1" applyFill="1" applyAlignment="1">
      <alignment horizontal="center" vertical="center" wrapText="1"/>
    </xf>
    <xf numFmtId="166" fontId="20" fillId="8" borderId="31" xfId="1" applyNumberFormat="1" applyFont="1" applyFill="1" applyBorder="1" applyAlignment="1">
      <alignment horizontal="right" vertical="center"/>
    </xf>
    <xf numFmtId="175" fontId="4" fillId="2" borderId="16" xfId="4" applyNumberFormat="1" applyFont="1" applyFill="1" applyBorder="1" applyAlignment="1">
      <alignment horizontal="center" vertical="center"/>
    </xf>
    <xf numFmtId="175" fontId="4" fillId="2" borderId="0" xfId="4" applyNumberFormat="1" applyFont="1" applyFill="1" applyBorder="1" applyAlignment="1">
      <alignment horizontal="center" vertical="center"/>
    </xf>
    <xf numFmtId="166" fontId="4" fillId="2" borderId="23" xfId="1" applyNumberFormat="1" applyFont="1" applyFill="1" applyBorder="1" applyAlignment="1">
      <alignment horizontal="center" vertical="center"/>
    </xf>
    <xf numFmtId="166" fontId="4" fillId="2" borderId="23" xfId="1" applyNumberFormat="1" applyFont="1" applyFill="1" applyBorder="1" applyAlignment="1">
      <alignment horizontal="right" vertical="center"/>
    </xf>
    <xf numFmtId="175" fontId="3" fillId="2" borderId="16" xfId="4" applyNumberFormat="1" applyFont="1" applyFill="1" applyBorder="1" applyAlignment="1">
      <alignment horizontal="center" vertical="center"/>
    </xf>
    <xf numFmtId="0" fontId="16" fillId="10" borderId="0" xfId="0" applyFont="1" applyFill="1" applyAlignment="1">
      <alignment horizontal="center" vertical="center" wrapText="1"/>
    </xf>
    <xf numFmtId="0" fontId="34" fillId="10" borderId="0" xfId="0" applyFont="1" applyFill="1" applyAlignment="1">
      <alignment horizontal="center" vertical="center" wrapText="1"/>
    </xf>
    <xf numFmtId="175" fontId="49" fillId="2" borderId="0" xfId="4" applyNumberFormat="1" applyFont="1" applyFill="1"/>
    <xf numFmtId="0" fontId="20" fillId="8" borderId="0" xfId="0" applyFont="1" applyFill="1" applyAlignment="1">
      <alignment horizontal="left" vertical="center" wrapText="1"/>
    </xf>
    <xf numFmtId="3" fontId="20" fillId="8" borderId="0" xfId="0" applyNumberFormat="1" applyFont="1" applyFill="1" applyAlignment="1">
      <alignment vertical="center"/>
    </xf>
    <xf numFmtId="0" fontId="4" fillId="2" borderId="0" xfId="0" applyFont="1" applyFill="1" applyAlignment="1">
      <alignment vertical="center"/>
    </xf>
    <xf numFmtId="2" fontId="4" fillId="2" borderId="0" xfId="9" applyNumberFormat="1" applyFont="1" applyAlignment="1">
      <alignment horizontal="left" indent="1"/>
    </xf>
    <xf numFmtId="1" fontId="4" fillId="2" borderId="0" xfId="0" applyNumberFormat="1" applyFont="1" applyFill="1"/>
    <xf numFmtId="3" fontId="4" fillId="2" borderId="0" xfId="0" applyNumberFormat="1" applyFont="1" applyFill="1" applyAlignment="1">
      <alignment horizontal="right"/>
    </xf>
    <xf numFmtId="0" fontId="20" fillId="8" borderId="1" xfId="0" applyFont="1" applyFill="1" applyBorder="1" applyAlignment="1">
      <alignment horizontal="left"/>
    </xf>
    <xf numFmtId="166" fontId="20" fillId="8" borderId="1" xfId="0" applyNumberFormat="1" applyFont="1" applyFill="1" applyBorder="1"/>
    <xf numFmtId="3" fontId="3" fillId="2" borderId="0" xfId="9" applyNumberFormat="1" applyFont="1" applyAlignment="1">
      <alignment horizontal="right" vertical="center"/>
    </xf>
    <xf numFmtId="0" fontId="4" fillId="2" borderId="1" xfId="0" applyFont="1" applyFill="1" applyBorder="1"/>
    <xf numFmtId="0" fontId="41" fillId="2" borderId="0" xfId="0" applyFont="1" applyFill="1" applyAlignment="1">
      <alignment horizontal="left" vertical="center"/>
    </xf>
    <xf numFmtId="166" fontId="4" fillId="2" borderId="0" xfId="1" applyNumberFormat="1" applyFont="1" applyFill="1" applyAlignment="1">
      <alignment vertical="center"/>
    </xf>
    <xf numFmtId="0" fontId="46" fillId="2" borderId="0" xfId="0" applyFont="1" applyFill="1" applyAlignment="1">
      <alignment horizontal="left" vertical="center"/>
    </xf>
    <xf numFmtId="0" fontId="20" fillId="2" borderId="0" xfId="0" applyFont="1" applyFill="1" applyAlignment="1">
      <alignment horizontal="left" vertical="center"/>
    </xf>
    <xf numFmtId="0" fontId="20" fillId="2" borderId="0" xfId="0" applyFont="1" applyFill="1" applyAlignment="1">
      <alignment vertical="center"/>
    </xf>
    <xf numFmtId="0" fontId="4" fillId="0" borderId="0" xfId="9" applyFont="1" applyFill="1" applyAlignment="1">
      <alignment horizontal="left" vertical="center"/>
    </xf>
    <xf numFmtId="0" fontId="4" fillId="0" borderId="0" xfId="0" applyFont="1" applyAlignment="1">
      <alignment vertical="center"/>
    </xf>
    <xf numFmtId="0" fontId="43" fillId="10" borderId="21" xfId="9" applyFont="1" applyFill="1" applyBorder="1" applyAlignment="1">
      <alignment horizontal="left" vertical="center"/>
    </xf>
    <xf numFmtId="0" fontId="43" fillId="10" borderId="21" xfId="4" applyNumberFormat="1" applyFont="1" applyFill="1" applyBorder="1" applyAlignment="1">
      <alignment horizontal="center" vertical="center"/>
    </xf>
    <xf numFmtId="0" fontId="43" fillId="10" borderId="29" xfId="4" applyNumberFormat="1" applyFont="1" applyFill="1" applyBorder="1" applyAlignment="1">
      <alignment horizontal="center" vertical="center"/>
    </xf>
    <xf numFmtId="166" fontId="43" fillId="10" borderId="29" xfId="1" applyNumberFormat="1" applyFont="1" applyFill="1" applyBorder="1" applyAlignment="1">
      <alignment horizontal="center" vertical="center"/>
    </xf>
    <xf numFmtId="175" fontId="3" fillId="2" borderId="0" xfId="4" applyNumberFormat="1" applyFont="1" applyFill="1" applyBorder="1" applyAlignment="1">
      <alignment horizontal="center" vertical="center"/>
    </xf>
    <xf numFmtId="166" fontId="3" fillId="2" borderId="0" xfId="1" applyNumberFormat="1" applyFont="1" applyFill="1" applyBorder="1" applyAlignment="1">
      <alignment horizontal="center" vertical="center"/>
    </xf>
    <xf numFmtId="166" fontId="3" fillId="2" borderId="17" xfId="1" applyNumberFormat="1" applyFont="1" applyFill="1" applyBorder="1" applyAlignment="1">
      <alignment horizontal="right" vertical="center"/>
    </xf>
    <xf numFmtId="175" fontId="4" fillId="2" borderId="0" xfId="4" applyNumberFormat="1" applyFont="1" applyFill="1" applyAlignment="1">
      <alignment vertical="center"/>
    </xf>
    <xf numFmtId="0" fontId="4" fillId="2" borderId="0" xfId="0" applyFont="1" applyFill="1" applyAlignment="1">
      <alignment horizontal="left" vertical="center"/>
    </xf>
    <xf numFmtId="170" fontId="4" fillId="2" borderId="16" xfId="19" applyNumberFormat="1" applyFont="1" applyFill="1" applyBorder="1" applyAlignment="1">
      <alignment horizontal="center" vertical="center"/>
    </xf>
    <xf numFmtId="0" fontId="4" fillId="0" borderId="0" xfId="0" applyFont="1" applyAlignment="1">
      <alignment horizontal="left" vertical="center"/>
    </xf>
    <xf numFmtId="0" fontId="41" fillId="12" borderId="28" xfId="0" applyFont="1" applyFill="1" applyBorder="1" applyAlignment="1">
      <alignment vertical="center" wrapText="1"/>
    </xf>
    <xf numFmtId="175" fontId="4" fillId="2" borderId="0" xfId="4" applyNumberFormat="1" applyFont="1" applyFill="1"/>
    <xf numFmtId="166" fontId="43" fillId="10" borderId="22" xfId="1" applyNumberFormat="1" applyFont="1" applyFill="1" applyBorder="1" applyAlignment="1">
      <alignment horizontal="center" vertical="center"/>
    </xf>
    <xf numFmtId="175" fontId="20" fillId="8" borderId="30" xfId="4" applyNumberFormat="1" applyFont="1" applyFill="1" applyBorder="1" applyAlignment="1">
      <alignment horizontal="right"/>
    </xf>
    <xf numFmtId="175" fontId="4" fillId="2" borderId="16" xfId="4" applyNumberFormat="1" applyFont="1" applyFill="1" applyBorder="1" applyAlignment="1">
      <alignment horizontal="right"/>
    </xf>
    <xf numFmtId="175" fontId="4" fillId="2" borderId="0" xfId="4" applyNumberFormat="1" applyFont="1" applyFill="1" applyBorder="1" applyAlignment="1">
      <alignment horizontal="right"/>
    </xf>
    <xf numFmtId="175" fontId="20" fillId="8" borderId="1" xfId="4" applyNumberFormat="1" applyFont="1" applyFill="1" applyBorder="1" applyAlignment="1">
      <alignment horizontal="right"/>
    </xf>
    <xf numFmtId="166" fontId="20" fillId="8" borderId="33" xfId="1" applyNumberFormat="1" applyFont="1" applyFill="1" applyBorder="1" applyAlignment="1">
      <alignment horizontal="right" vertical="center"/>
    </xf>
    <xf numFmtId="0" fontId="3" fillId="2" borderId="0" xfId="0" applyFont="1" applyFill="1" applyAlignment="1">
      <alignment horizontal="right"/>
    </xf>
    <xf numFmtId="0" fontId="42" fillId="2" borderId="0" xfId="0" applyFont="1" applyFill="1"/>
    <xf numFmtId="0" fontId="43" fillId="10" borderId="0" xfId="0" applyFont="1" applyFill="1" applyAlignment="1">
      <alignment horizontal="right"/>
    </xf>
    <xf numFmtId="0" fontId="41" fillId="8" borderId="21" xfId="0" applyFont="1" applyFill="1" applyBorder="1" applyAlignment="1">
      <alignment horizontal="left"/>
    </xf>
    <xf numFmtId="0" fontId="41" fillId="8" borderId="29" xfId="0" applyFont="1" applyFill="1" applyBorder="1" applyAlignment="1">
      <alignment horizontal="right"/>
    </xf>
    <xf numFmtId="0" fontId="41" fillId="8" borderId="22" xfId="0" applyFont="1" applyFill="1" applyBorder="1" applyAlignment="1">
      <alignment horizontal="right"/>
    </xf>
    <xf numFmtId="0" fontId="3" fillId="2" borderId="0" xfId="0" applyFont="1" applyFill="1" applyAlignment="1">
      <alignment horizontal="left"/>
    </xf>
    <xf numFmtId="175" fontId="3" fillId="2" borderId="0" xfId="18" applyNumberFormat="1" applyFont="1" applyFill="1" applyAlignment="1">
      <alignment horizontal="right"/>
    </xf>
    <xf numFmtId="0" fontId="41" fillId="8" borderId="21" xfId="0" applyFont="1" applyFill="1" applyBorder="1"/>
    <xf numFmtId="0" fontId="3" fillId="8" borderId="29" xfId="0" applyFont="1" applyFill="1" applyBorder="1" applyAlignment="1">
      <alignment horizontal="right"/>
    </xf>
    <xf numFmtId="0" fontId="3" fillId="8" borderId="22" xfId="0" applyFont="1" applyFill="1" applyBorder="1" applyAlignment="1">
      <alignment horizontal="right"/>
    </xf>
    <xf numFmtId="178" fontId="3" fillId="2" borderId="0" xfId="18" applyNumberFormat="1" applyFont="1" applyFill="1" applyAlignment="1">
      <alignment horizontal="right"/>
    </xf>
    <xf numFmtId="178" fontId="3" fillId="0" borderId="0" xfId="18" applyNumberFormat="1" applyFont="1" applyFill="1" applyAlignment="1">
      <alignment horizontal="right"/>
    </xf>
    <xf numFmtId="175" fontId="3" fillId="0" borderId="0" xfId="18" applyNumberFormat="1" applyFont="1" applyFill="1" applyAlignment="1">
      <alignment horizontal="right"/>
    </xf>
    <xf numFmtId="0" fontId="3" fillId="2" borderId="5" xfId="0" applyFont="1" applyFill="1" applyBorder="1" applyAlignment="1">
      <alignment horizontal="right"/>
    </xf>
    <xf numFmtId="0" fontId="52" fillId="2" borderId="2" xfId="0" applyFont="1" applyFill="1" applyBorder="1"/>
    <xf numFmtId="0" fontId="3" fillId="2" borderId="2" xfId="0" applyFont="1" applyFill="1" applyBorder="1" applyAlignment="1">
      <alignment horizontal="right"/>
    </xf>
    <xf numFmtId="0" fontId="38" fillId="4" borderId="0" xfId="17" applyFont="1" applyFill="1"/>
    <xf numFmtId="0" fontId="18" fillId="4" borderId="0" xfId="17" applyFont="1" applyFill="1" applyAlignment="1">
      <alignment horizontal="left"/>
    </xf>
    <xf numFmtId="0" fontId="17" fillId="4" borderId="0" xfId="17" applyFont="1" applyFill="1" applyAlignment="1">
      <alignment horizontal="left"/>
    </xf>
    <xf numFmtId="0" fontId="53" fillId="14" borderId="35" xfId="0" applyFont="1" applyFill="1" applyBorder="1" applyAlignment="1">
      <alignment horizontal="center" vertical="center"/>
    </xf>
    <xf numFmtId="179" fontId="53" fillId="14" borderId="6" xfId="0" applyNumberFormat="1" applyFont="1" applyFill="1" applyBorder="1" applyAlignment="1">
      <alignment horizontal="center" vertical="center" wrapText="1"/>
    </xf>
    <xf numFmtId="0" fontId="53" fillId="0" borderId="36" xfId="0" applyFont="1" applyBorder="1" applyAlignment="1">
      <alignment horizontal="center" vertical="center"/>
    </xf>
    <xf numFmtId="0" fontId="38" fillId="15" borderId="36" xfId="0" applyFont="1" applyFill="1" applyBorder="1" applyAlignment="1">
      <alignment horizontal="left" vertical="center"/>
    </xf>
    <xf numFmtId="179" fontId="38" fillId="8" borderId="6" xfId="4" applyNumberFormat="1" applyFont="1" applyFill="1" applyBorder="1" applyAlignment="1">
      <alignment horizontal="center" vertical="center"/>
    </xf>
    <xf numFmtId="1" fontId="22" fillId="0" borderId="0" xfId="1" applyNumberFormat="1" applyFont="1"/>
    <xf numFmtId="3" fontId="22" fillId="0" borderId="0" xfId="0" applyNumberFormat="1" applyFont="1"/>
    <xf numFmtId="0" fontId="53" fillId="0" borderId="6" xfId="0" applyFont="1" applyBorder="1" applyAlignment="1">
      <alignment horizontal="center" vertical="center"/>
    </xf>
    <xf numFmtId="0" fontId="38" fillId="15" borderId="13" xfId="0" applyFont="1" applyFill="1" applyBorder="1" applyAlignment="1">
      <alignment horizontal="left" vertical="center"/>
    </xf>
    <xf numFmtId="0" fontId="38" fillId="15" borderId="5" xfId="0" applyFont="1" applyFill="1" applyBorder="1" applyAlignment="1">
      <alignment horizontal="left" vertical="center"/>
    </xf>
    <xf numFmtId="0" fontId="53" fillId="15" borderId="5" xfId="0" applyFont="1" applyFill="1" applyBorder="1" applyAlignment="1">
      <alignment horizontal="left" vertical="center"/>
    </xf>
    <xf numFmtId="0" fontId="38" fillId="15" borderId="5" xfId="0" applyFont="1" applyFill="1" applyBorder="1" applyAlignment="1">
      <alignment horizontal="left" vertical="center" wrapText="1"/>
    </xf>
    <xf numFmtId="3" fontId="54" fillId="0" borderId="0" xfId="0" applyNumberFormat="1" applyFont="1" applyAlignment="1">
      <alignment horizontal="center"/>
    </xf>
    <xf numFmtId="3" fontId="38" fillId="15" borderId="6" xfId="4" applyNumberFormat="1" applyFont="1" applyFill="1" applyBorder="1" applyAlignment="1">
      <alignment horizontal="center" vertical="center"/>
    </xf>
    <xf numFmtId="175" fontId="38" fillId="15" borderId="6" xfId="4" applyNumberFormat="1" applyFont="1" applyFill="1" applyBorder="1" applyAlignment="1">
      <alignment horizontal="center" vertical="center"/>
    </xf>
    <xf numFmtId="171" fontId="38" fillId="8" borderId="6" xfId="4" applyNumberFormat="1" applyFont="1" applyFill="1" applyBorder="1" applyAlignment="1">
      <alignment horizontal="center" vertical="center"/>
    </xf>
    <xf numFmtId="3" fontId="39" fillId="0" borderId="0" xfId="0" applyNumberFormat="1" applyFont="1" applyAlignment="1">
      <alignment horizontal="center"/>
    </xf>
    <xf numFmtId="0" fontId="22" fillId="0" borderId="0" xfId="0" applyFont="1" applyAlignment="1">
      <alignment vertical="center"/>
    </xf>
    <xf numFmtId="0" fontId="41" fillId="2" borderId="0" xfId="0" applyFont="1" applyFill="1" applyAlignment="1">
      <alignment vertical="center" wrapText="1"/>
    </xf>
    <xf numFmtId="0" fontId="41" fillId="2" borderId="0" xfId="0" applyFont="1" applyFill="1" applyAlignment="1">
      <alignment vertical="center"/>
    </xf>
    <xf numFmtId="0" fontId="50" fillId="2" borderId="0" xfId="0" applyFont="1" applyFill="1"/>
    <xf numFmtId="0" fontId="20" fillId="2" borderId="0" xfId="0" applyFont="1" applyFill="1" applyAlignment="1">
      <alignment horizontal="left" vertical="center" wrapText="1"/>
    </xf>
    <xf numFmtId="175" fontId="4" fillId="2" borderId="0" xfId="4" applyNumberFormat="1" applyFont="1" applyFill="1" applyBorder="1"/>
    <xf numFmtId="0" fontId="43" fillId="10" borderId="0" xfId="0" applyFont="1" applyFill="1" applyAlignment="1">
      <alignment horizontal="center" vertical="center" wrapText="1"/>
    </xf>
    <xf numFmtId="170" fontId="0" fillId="0" borderId="0" xfId="0" applyNumberFormat="1"/>
    <xf numFmtId="166" fontId="4" fillId="2" borderId="0" xfId="1" applyNumberFormat="1" applyFont="1" applyFill="1" applyBorder="1" applyAlignment="1">
      <alignment horizontal="right"/>
    </xf>
    <xf numFmtId="0" fontId="4" fillId="0" borderId="0" xfId="0" applyFont="1" applyAlignment="1">
      <alignment horizontal="left"/>
    </xf>
    <xf numFmtId="166" fontId="0" fillId="2" borderId="0" xfId="1" applyNumberFormat="1" applyFont="1" applyFill="1" applyBorder="1"/>
    <xf numFmtId="0" fontId="4" fillId="2" borderId="0" xfId="0" applyFont="1" applyFill="1" applyAlignment="1">
      <alignment horizontal="left" vertical="center" indent="1"/>
    </xf>
    <xf numFmtId="3" fontId="4" fillId="2" borderId="0" xfId="0" applyNumberFormat="1" applyFont="1" applyFill="1" applyAlignment="1">
      <alignment vertical="center" wrapText="1"/>
    </xf>
    <xf numFmtId="170" fontId="0" fillId="2" borderId="0" xfId="19" applyNumberFormat="1" applyFont="1" applyFill="1" applyBorder="1"/>
    <xf numFmtId="10" fontId="4" fillId="2" borderId="0" xfId="1" applyNumberFormat="1" applyFont="1" applyFill="1" applyBorder="1" applyAlignment="1">
      <alignment horizontal="right"/>
    </xf>
    <xf numFmtId="176" fontId="4" fillId="2" borderId="0" xfId="1" applyNumberFormat="1" applyFont="1" applyFill="1" applyBorder="1" applyAlignment="1">
      <alignment horizontal="right"/>
    </xf>
    <xf numFmtId="17" fontId="4" fillId="2" borderId="0" xfId="0" applyNumberFormat="1" applyFont="1" applyFill="1" applyAlignment="1">
      <alignment horizontal="left" vertical="center"/>
    </xf>
    <xf numFmtId="0" fontId="20" fillId="2" borderId="1" xfId="0" applyFont="1" applyFill="1" applyBorder="1" applyAlignment="1">
      <alignment horizontal="left" vertical="center"/>
    </xf>
    <xf numFmtId="3" fontId="20" fillId="2" borderId="1" xfId="0" applyNumberFormat="1" applyFont="1" applyFill="1" applyBorder="1"/>
    <xf numFmtId="180" fontId="20" fillId="2" borderId="1" xfId="0" applyNumberFormat="1" applyFont="1" applyFill="1" applyBorder="1"/>
    <xf numFmtId="166" fontId="20" fillId="2" borderId="1" xfId="1" applyNumberFormat="1" applyFont="1" applyFill="1" applyBorder="1" applyAlignment="1">
      <alignment horizontal="right"/>
    </xf>
    <xf numFmtId="10" fontId="4" fillId="2" borderId="0" xfId="1" applyNumberFormat="1" applyFont="1" applyFill="1" applyBorder="1"/>
    <xf numFmtId="170" fontId="43" fillId="10" borderId="0" xfId="19" applyNumberFormat="1" applyFont="1" applyFill="1" applyAlignment="1">
      <alignment horizontal="center" vertical="center" wrapText="1"/>
    </xf>
    <xf numFmtId="0" fontId="41" fillId="2" borderId="0" xfId="0" applyFont="1" applyFill="1" applyAlignment="1">
      <alignment horizontal="center" vertical="top" wrapText="1"/>
    </xf>
    <xf numFmtId="1" fontId="3" fillId="2" borderId="0" xfId="19" applyNumberFormat="1" applyFont="1" applyFill="1" applyAlignment="1">
      <alignment horizontal="center" vertical="center" wrapText="1"/>
    </xf>
    <xf numFmtId="1" fontId="4" fillId="2" borderId="0" xfId="19" applyNumberFormat="1" applyFont="1" applyFill="1" applyAlignment="1">
      <alignment horizontal="center" vertical="center"/>
    </xf>
    <xf numFmtId="1" fontId="20" fillId="2" borderId="0" xfId="19" applyNumberFormat="1" applyFont="1" applyFill="1" applyAlignment="1">
      <alignment horizontal="center" vertical="center"/>
    </xf>
    <xf numFmtId="181" fontId="4" fillId="2" borderId="0" xfId="0" applyNumberFormat="1" applyFont="1" applyFill="1"/>
    <xf numFmtId="0" fontId="41" fillId="2" borderId="1" xfId="0" applyFont="1" applyFill="1" applyBorder="1" applyAlignment="1">
      <alignment horizontal="center" vertical="top" wrapText="1"/>
    </xf>
    <xf numFmtId="1" fontId="41" fillId="2" borderId="1" xfId="19" applyNumberFormat="1" applyFont="1" applyFill="1" applyBorder="1" applyAlignment="1">
      <alignment horizontal="center" vertical="center" wrapText="1"/>
    </xf>
    <xf numFmtId="0" fontId="43" fillId="10" borderId="0" xfId="0" applyFont="1" applyFill="1" applyAlignment="1">
      <alignment horizontal="left" vertical="center" wrapText="1"/>
    </xf>
    <xf numFmtId="17" fontId="40" fillId="16" borderId="0" xfId="2" applyNumberFormat="1" applyFont="1" applyFill="1" applyAlignment="1">
      <alignment horizontal="center"/>
    </xf>
    <xf numFmtId="3" fontId="20" fillId="0" borderId="0" xfId="0" applyNumberFormat="1" applyFont="1" applyAlignment="1">
      <alignment horizontal="left" vertical="center" indent="1"/>
    </xf>
    <xf numFmtId="3" fontId="4" fillId="0" borderId="0" xfId="0" applyNumberFormat="1" applyFont="1" applyAlignment="1">
      <alignment horizontal="center" vertical="center"/>
    </xf>
    <xf numFmtId="0" fontId="17" fillId="4" borderId="0" xfId="2" applyFont="1" applyFill="1" applyAlignment="1">
      <alignment horizontal="left" indent="1"/>
    </xf>
    <xf numFmtId="0" fontId="17" fillId="4" borderId="3" xfId="2" applyFont="1" applyFill="1" applyBorder="1"/>
    <xf numFmtId="3" fontId="20" fillId="0" borderId="1" xfId="0" applyNumberFormat="1" applyFont="1" applyBorder="1" applyAlignment="1">
      <alignment horizontal="center" vertical="center"/>
    </xf>
    <xf numFmtId="3" fontId="17" fillId="4" borderId="0" xfId="2" applyNumberFormat="1" applyFont="1" applyFill="1" applyAlignment="1">
      <alignment horizontal="center"/>
    </xf>
    <xf numFmtId="0" fontId="21" fillId="4" borderId="0" xfId="2" applyFont="1" applyFill="1" applyAlignment="1">
      <alignment horizontal="left" indent="3"/>
    </xf>
    <xf numFmtId="3" fontId="21" fillId="4" borderId="0" xfId="2" applyNumberFormat="1" applyFont="1" applyFill="1" applyAlignment="1">
      <alignment horizontal="center"/>
    </xf>
    <xf numFmtId="0" fontId="21" fillId="0" borderId="0" xfId="2" applyFont="1" applyAlignment="1">
      <alignment horizontal="left" indent="3"/>
    </xf>
    <xf numFmtId="3" fontId="21" fillId="0" borderId="0" xfId="2" applyNumberFormat="1" applyFont="1" applyAlignment="1">
      <alignment horizontal="center"/>
    </xf>
    <xf numFmtId="0" fontId="17" fillId="0" borderId="0" xfId="2" applyFont="1" applyAlignment="1">
      <alignment horizontal="left" indent="1"/>
    </xf>
    <xf numFmtId="3" fontId="17" fillId="0" borderId="0" xfId="2" applyNumberFormat="1" applyFont="1" applyAlignment="1">
      <alignment horizontal="center"/>
    </xf>
    <xf numFmtId="3" fontId="17" fillId="4" borderId="3" xfId="2" applyNumberFormat="1" applyFont="1" applyFill="1" applyBorder="1" applyAlignment="1">
      <alignment horizontal="center"/>
    </xf>
    <xf numFmtId="0" fontId="40" fillId="7" borderId="6" xfId="5" applyFont="1" applyFill="1" applyBorder="1" applyAlignment="1">
      <alignment vertical="center"/>
    </xf>
    <xf numFmtId="0" fontId="34" fillId="7" borderId="12" xfId="5" applyFont="1" applyFill="1" applyBorder="1" applyAlignment="1">
      <alignment horizontal="center" vertical="center" wrapText="1"/>
    </xf>
    <xf numFmtId="0" fontId="34" fillId="7" borderId="13" xfId="5" applyFont="1" applyFill="1" applyBorder="1" applyAlignment="1">
      <alignment horizontal="center" vertical="center" wrapText="1"/>
    </xf>
    <xf numFmtId="0" fontId="34" fillId="7" borderId="12" xfId="5" applyFont="1" applyFill="1" applyBorder="1" applyAlignment="1">
      <alignment horizontal="center" vertical="center"/>
    </xf>
    <xf numFmtId="0" fontId="34" fillId="7" borderId="1" xfId="5" applyFont="1" applyFill="1" applyBorder="1" applyAlignment="1">
      <alignment horizontal="center" vertical="center" wrapText="1"/>
    </xf>
    <xf numFmtId="0" fontId="21" fillId="0" borderId="38" xfId="5" applyFont="1" applyBorder="1" applyAlignment="1">
      <alignment horizontal="left"/>
    </xf>
    <xf numFmtId="171" fontId="21" fillId="0" borderId="7" xfId="5" applyNumberFormat="1" applyFont="1" applyBorder="1" applyAlignment="1">
      <alignment horizontal="right"/>
    </xf>
    <xf numFmtId="171" fontId="21" fillId="0" borderId="8" xfId="5" applyNumberFormat="1" applyFont="1" applyBorder="1" applyAlignment="1">
      <alignment horizontal="right"/>
    </xf>
    <xf numFmtId="171" fontId="21" fillId="0" borderId="7" xfId="5" applyNumberFormat="1" applyFont="1" applyBorder="1" applyAlignment="1">
      <alignment horizontal="center"/>
    </xf>
    <xf numFmtId="171" fontId="21" fillId="0" borderId="8" xfId="5" applyNumberFormat="1" applyFont="1" applyBorder="1" applyAlignment="1">
      <alignment horizontal="center"/>
    </xf>
    <xf numFmtId="0" fontId="21" fillId="4" borderId="38" xfId="5" applyFont="1" applyFill="1" applyBorder="1" applyAlignment="1">
      <alignment horizontal="left"/>
    </xf>
    <xf numFmtId="171" fontId="21" fillId="4" borderId="7" xfId="5" applyNumberFormat="1" applyFont="1" applyFill="1" applyBorder="1" applyAlignment="1">
      <alignment horizontal="right"/>
    </xf>
    <xf numFmtId="171" fontId="21" fillId="4" borderId="8" xfId="5" applyNumberFormat="1" applyFont="1" applyFill="1" applyBorder="1" applyAlignment="1">
      <alignment horizontal="right"/>
    </xf>
    <xf numFmtId="171" fontId="21" fillId="4" borderId="7" xfId="5" applyNumberFormat="1" applyFont="1" applyFill="1" applyBorder="1" applyAlignment="1">
      <alignment horizontal="center"/>
    </xf>
    <xf numFmtId="171" fontId="21" fillId="4" borderId="8" xfId="5" applyNumberFormat="1" applyFont="1" applyFill="1" applyBorder="1" applyAlignment="1">
      <alignment horizontal="center"/>
    </xf>
    <xf numFmtId="171" fontId="21" fillId="4" borderId="7" xfId="5" applyNumberFormat="1" applyFont="1" applyFill="1" applyBorder="1" applyAlignment="1">
      <alignment horizontal="center" vertical="center"/>
    </xf>
    <xf numFmtId="171" fontId="21" fillId="4" borderId="8" xfId="5" applyNumberFormat="1" applyFont="1" applyFill="1" applyBorder="1" applyAlignment="1">
      <alignment horizontal="center" vertical="center"/>
    </xf>
    <xf numFmtId="171" fontId="21" fillId="4" borderId="7" xfId="19" applyNumberFormat="1" applyFont="1" applyFill="1" applyBorder="1" applyAlignment="1">
      <alignment horizontal="right"/>
    </xf>
    <xf numFmtId="171" fontId="21" fillId="4" borderId="8" xfId="19" applyNumberFormat="1" applyFont="1" applyFill="1" applyBorder="1" applyAlignment="1">
      <alignment horizontal="right"/>
    </xf>
    <xf numFmtId="171" fontId="21" fillId="4" borderId="38" xfId="5" applyNumberFormat="1" applyFont="1" applyFill="1" applyBorder="1" applyAlignment="1">
      <alignment horizontal="center" vertical="center"/>
    </xf>
    <xf numFmtId="0" fontId="43" fillId="10" borderId="0" xfId="0" applyFont="1" applyFill="1" applyAlignment="1">
      <alignment horizontal="center" vertical="center"/>
    </xf>
    <xf numFmtId="0" fontId="40" fillId="7" borderId="41" xfId="5" applyFont="1" applyFill="1" applyBorder="1" applyAlignment="1">
      <alignment horizontal="center" vertical="center"/>
    </xf>
    <xf numFmtId="0" fontId="3" fillId="0" borderId="16" xfId="9" applyFont="1" applyFill="1" applyBorder="1" applyAlignment="1">
      <alignment horizontal="left" indent="1"/>
    </xf>
    <xf numFmtId="172" fontId="21" fillId="4" borderId="0" xfId="19" applyNumberFormat="1" applyFont="1" applyFill="1" applyBorder="1" applyAlignment="1">
      <alignment horizontal="right" vertical="center"/>
    </xf>
    <xf numFmtId="174" fontId="21" fillId="4" borderId="0" xfId="5" applyNumberFormat="1" applyFont="1" applyFill="1" applyAlignment="1">
      <alignment vertical="center"/>
    </xf>
    <xf numFmtId="166" fontId="20" fillId="8" borderId="1" xfId="0" applyNumberFormat="1" applyFont="1" applyFill="1" applyBorder="1" applyAlignment="1">
      <alignment horizontal="right"/>
    </xf>
    <xf numFmtId="0" fontId="20" fillId="11" borderId="1" xfId="0" applyFont="1" applyFill="1" applyBorder="1"/>
    <xf numFmtId="166" fontId="20" fillId="8" borderId="1" xfId="0" applyNumberFormat="1" applyFont="1" applyFill="1" applyBorder="1" applyAlignment="1">
      <alignment horizontal="right" vertical="center"/>
    </xf>
    <xf numFmtId="0" fontId="50" fillId="2" borderId="0" xfId="0" applyFont="1" applyFill="1" applyAlignment="1">
      <alignment horizontal="left"/>
    </xf>
    <xf numFmtId="3" fontId="50" fillId="2" borderId="0" xfId="0" applyNumberFormat="1" applyFont="1" applyFill="1" applyAlignment="1">
      <alignment horizontal="center"/>
    </xf>
    <xf numFmtId="10" fontId="50" fillId="2" borderId="0" xfId="0" applyNumberFormat="1" applyFont="1" applyFill="1" applyAlignment="1">
      <alignment horizontal="center"/>
    </xf>
    <xf numFmtId="3" fontId="50" fillId="2" borderId="0" xfId="1" applyNumberFormat="1" applyFont="1" applyFill="1" applyAlignment="1">
      <alignment horizontal="center"/>
    </xf>
    <xf numFmtId="168" fontId="4" fillId="2" borderId="0" xfId="9" applyNumberFormat="1" applyFont="1" applyAlignment="1">
      <alignment horizontal="center"/>
    </xf>
    <xf numFmtId="0" fontId="20" fillId="11" borderId="1" xfId="9" applyFont="1" applyFill="1" applyBorder="1">
      <alignment horizontal="left"/>
    </xf>
    <xf numFmtId="168" fontId="20" fillId="11" borderId="1" xfId="9" applyNumberFormat="1" applyFont="1" applyFill="1" applyBorder="1" applyAlignment="1">
      <alignment horizontal="center"/>
    </xf>
    <xf numFmtId="0" fontId="38" fillId="4" borderId="0" xfId="2" applyFont="1" applyFill="1"/>
    <xf numFmtId="0" fontId="39" fillId="4" borderId="0" xfId="2" applyFont="1" applyFill="1" applyAlignment="1">
      <alignment horizontal="right"/>
    </xf>
    <xf numFmtId="0" fontId="21" fillId="9" borderId="0" xfId="2" applyFont="1" applyFill="1"/>
    <xf numFmtId="0" fontId="2" fillId="2" borderId="0" xfId="2" applyFill="1"/>
    <xf numFmtId="0" fontId="18" fillId="4" borderId="0" xfId="2" applyFont="1" applyFill="1" applyAlignment="1">
      <alignment horizontal="left"/>
    </xf>
    <xf numFmtId="0" fontId="56" fillId="4" borderId="0" xfId="2" applyFont="1" applyFill="1"/>
    <xf numFmtId="3" fontId="21" fillId="4" borderId="0" xfId="2" applyNumberFormat="1" applyFont="1" applyFill="1"/>
    <xf numFmtId="0" fontId="40" fillId="7" borderId="0" xfId="2" applyFont="1" applyFill="1" applyAlignment="1">
      <alignment horizontal="center" wrapText="1"/>
    </xf>
    <xf numFmtId="3" fontId="40" fillId="7" borderId="0" xfId="2" applyNumberFormat="1" applyFont="1" applyFill="1" applyAlignment="1">
      <alignment horizontal="center" wrapText="1"/>
    </xf>
    <xf numFmtId="0" fontId="17" fillId="19" borderId="0" xfId="2" applyFont="1" applyFill="1" applyAlignment="1">
      <alignment horizontal="center" wrapText="1"/>
    </xf>
    <xf numFmtId="3" fontId="17" fillId="19" borderId="0" xfId="2" applyNumberFormat="1" applyFont="1" applyFill="1" applyAlignment="1">
      <alignment horizontal="center" wrapText="1"/>
    </xf>
    <xf numFmtId="10" fontId="17" fillId="19" borderId="0" xfId="2" applyNumberFormat="1" applyFont="1" applyFill="1" applyAlignment="1">
      <alignment horizontal="center" wrapText="1"/>
    </xf>
    <xf numFmtId="3" fontId="2" fillId="2" borderId="0" xfId="2" applyNumberFormat="1" applyFill="1" applyAlignment="1">
      <alignment horizontal="left"/>
    </xf>
    <xf numFmtId="10" fontId="2" fillId="2" borderId="0" xfId="1" applyNumberFormat="1" applyFont="1" applyFill="1" applyAlignment="1">
      <alignment horizontal="left"/>
    </xf>
    <xf numFmtId="3" fontId="21" fillId="2" borderId="0" xfId="2" applyNumberFormat="1" applyFont="1" applyFill="1" applyAlignment="1">
      <alignment horizontal="center" wrapText="1"/>
    </xf>
    <xf numFmtId="0" fontId="9" fillId="0" borderId="0" xfId="22"/>
    <xf numFmtId="0" fontId="21" fillId="2" borderId="0" xfId="2" applyFont="1" applyFill="1" applyAlignment="1">
      <alignment horizontal="center" wrapText="1"/>
    </xf>
    <xf numFmtId="10" fontId="21" fillId="2" borderId="0" xfId="2" applyNumberFormat="1" applyFont="1" applyFill="1" applyAlignment="1">
      <alignment horizontal="center" wrapText="1"/>
    </xf>
    <xf numFmtId="3" fontId="17" fillId="4" borderId="3" xfId="2" applyNumberFormat="1" applyFont="1" applyFill="1" applyBorder="1" applyAlignment="1">
      <alignment horizontal="center" vertical="center" wrapText="1"/>
    </xf>
    <xf numFmtId="0" fontId="17" fillId="4" borderId="3" xfId="2" applyFont="1" applyFill="1" applyBorder="1" applyAlignment="1">
      <alignment horizontal="center" vertical="center" wrapText="1"/>
    </xf>
    <xf numFmtId="10" fontId="17" fillId="4" borderId="3" xfId="2" applyNumberFormat="1" applyFont="1" applyFill="1" applyBorder="1" applyAlignment="1">
      <alignment horizontal="center" vertical="center" wrapText="1"/>
    </xf>
    <xf numFmtId="0" fontId="21" fillId="4" borderId="0" xfId="2" applyFont="1" applyFill="1" applyAlignment="1">
      <alignment horizontal="center"/>
    </xf>
    <xf numFmtId="0" fontId="21" fillId="4" borderId="0" xfId="2" applyFont="1" applyFill="1"/>
    <xf numFmtId="170" fontId="58" fillId="4" borderId="0" xfId="19" applyNumberFormat="1" applyFont="1" applyFill="1" applyAlignment="1">
      <alignment horizontal="center" vertical="center"/>
    </xf>
    <xf numFmtId="0" fontId="17" fillId="4" borderId="0" xfId="2" applyFont="1" applyFill="1" applyAlignment="1">
      <alignment horizontal="center"/>
    </xf>
    <xf numFmtId="3" fontId="17" fillId="4" borderId="0" xfId="2" applyNumberFormat="1" applyFont="1" applyFill="1"/>
    <xf numFmtId="0" fontId="35" fillId="0" borderId="0" xfId="2" applyFont="1" applyAlignment="1">
      <alignment horizontal="left"/>
    </xf>
    <xf numFmtId="0" fontId="2" fillId="0" borderId="0" xfId="2"/>
    <xf numFmtId="0" fontId="23" fillId="0" borderId="0" xfId="0" applyFont="1"/>
    <xf numFmtId="0" fontId="59" fillId="6" borderId="0" xfId="0" applyFont="1" applyFill="1" applyAlignment="1">
      <alignment horizontal="center" vertical="center" wrapText="1"/>
    </xf>
    <xf numFmtId="0" fontId="59" fillId="6" borderId="0" xfId="0" applyFont="1" applyFill="1" applyAlignment="1">
      <alignment vertical="center" wrapText="1"/>
    </xf>
    <xf numFmtId="0" fontId="62" fillId="0" borderId="0" xfId="0" applyFont="1" applyAlignment="1">
      <alignment horizontal="center" vertical="center"/>
    </xf>
    <xf numFmtId="0" fontId="63" fillId="0" borderId="0" xfId="0" applyFont="1" applyAlignment="1">
      <alignment vertical="center"/>
    </xf>
    <xf numFmtId="0" fontId="62" fillId="0" borderId="0" xfId="0" applyFont="1" applyAlignment="1">
      <alignment vertical="center"/>
    </xf>
    <xf numFmtId="0" fontId="62" fillId="0" borderId="1" xfId="0" applyFont="1" applyBorder="1" applyAlignment="1">
      <alignment horizontal="center" vertical="center"/>
    </xf>
    <xf numFmtId="0" fontId="63" fillId="0" borderId="1" xfId="0" applyFont="1" applyBorder="1" applyAlignment="1">
      <alignment vertical="center"/>
    </xf>
    <xf numFmtId="0" fontId="62" fillId="0" borderId="1" xfId="0" applyFont="1" applyBorder="1" applyAlignment="1">
      <alignment vertical="center"/>
    </xf>
    <xf numFmtId="0" fontId="62" fillId="0" borderId="1" xfId="0" applyFont="1" applyBorder="1" applyAlignment="1">
      <alignment horizontal="center" vertical="center" wrapText="1"/>
    </xf>
    <xf numFmtId="0" fontId="62" fillId="0" borderId="2" xfId="0" applyFont="1" applyBorder="1" applyAlignment="1">
      <alignment horizontal="center" vertical="center" wrapText="1"/>
    </xf>
    <xf numFmtId="0" fontId="63" fillId="0" borderId="2" xfId="0" applyFont="1" applyBorder="1" applyAlignment="1">
      <alignment vertical="center"/>
    </xf>
    <xf numFmtId="0" fontId="62" fillId="0" borderId="2" xfId="0" applyFont="1" applyBorder="1" applyAlignment="1">
      <alignment vertical="center"/>
    </xf>
    <xf numFmtId="0" fontId="62" fillId="0" borderId="2" xfId="0" applyFont="1" applyBorder="1" applyAlignment="1">
      <alignment horizontal="center" vertical="center"/>
    </xf>
    <xf numFmtId="0" fontId="60" fillId="18" borderId="0" xfId="0" applyFont="1" applyFill="1" applyAlignment="1">
      <alignment vertical="center"/>
    </xf>
    <xf numFmtId="0" fontId="61" fillId="18" borderId="42" xfId="0" applyFont="1" applyFill="1" applyBorder="1" applyAlignment="1">
      <alignment vertical="center"/>
    </xf>
    <xf numFmtId="0" fontId="61" fillId="18" borderId="42" xfId="0" applyFont="1" applyFill="1" applyBorder="1" applyAlignment="1">
      <alignment horizontal="center" vertical="center"/>
    </xf>
    <xf numFmtId="10" fontId="3" fillId="2" borderId="23" xfId="1" applyNumberFormat="1" applyFont="1" applyFill="1" applyBorder="1" applyAlignment="1">
      <alignment horizontal="right" vertical="center"/>
    </xf>
    <xf numFmtId="175" fontId="4" fillId="0" borderId="0" xfId="0" applyNumberFormat="1" applyFont="1"/>
    <xf numFmtId="10" fontId="3" fillId="2" borderId="17" xfId="1" applyNumberFormat="1" applyFont="1" applyFill="1" applyBorder="1" applyAlignment="1">
      <alignment horizontal="right" vertical="center"/>
    </xf>
    <xf numFmtId="172" fontId="21" fillId="4" borderId="0" xfId="19" applyNumberFormat="1" applyFont="1" applyFill="1" applyBorder="1" applyAlignment="1">
      <alignment vertical="center"/>
    </xf>
    <xf numFmtId="0" fontId="65" fillId="5" borderId="0" xfId="26" applyFont="1" applyFill="1" applyAlignment="1">
      <alignment horizontal="center" vertical="center" wrapText="1"/>
    </xf>
    <xf numFmtId="0" fontId="27" fillId="2" borderId="48" xfId="26" applyFont="1" applyFill="1" applyBorder="1" applyAlignment="1">
      <alignment horizontal="center" vertical="center"/>
    </xf>
    <xf numFmtId="14" fontId="27" fillId="2" borderId="48" xfId="26" applyNumberFormat="1" applyFont="1" applyFill="1" applyBorder="1" applyAlignment="1">
      <alignment horizontal="center" vertical="center"/>
    </xf>
    <xf numFmtId="168" fontId="27" fillId="2" borderId="48" xfId="26" applyNumberFormat="1" applyFont="1" applyFill="1" applyBorder="1" applyAlignment="1">
      <alignment horizontal="center" vertical="center"/>
    </xf>
    <xf numFmtId="3" fontId="25" fillId="2" borderId="48" xfId="26" applyNumberFormat="1" applyFont="1" applyFill="1" applyBorder="1" applyAlignment="1">
      <alignment horizontal="center" vertical="center"/>
    </xf>
    <xf numFmtId="0" fontId="25" fillId="2" borderId="48" xfId="26" applyFont="1" applyFill="1" applyBorder="1" applyAlignment="1">
      <alignment horizontal="center" vertical="center"/>
    </xf>
    <xf numFmtId="14" fontId="25" fillId="2" borderId="48" xfId="26" applyNumberFormat="1" applyFont="1" applyFill="1" applyBorder="1" applyAlignment="1">
      <alignment horizontal="center" vertical="center"/>
    </xf>
    <xf numFmtId="168" fontId="25" fillId="2" borderId="48" xfId="26" applyNumberFormat="1" applyFont="1" applyFill="1" applyBorder="1" applyAlignment="1">
      <alignment horizontal="center" vertical="center"/>
    </xf>
    <xf numFmtId="3" fontId="25" fillId="2" borderId="49" xfId="26" applyNumberFormat="1" applyFont="1" applyFill="1" applyBorder="1" applyAlignment="1">
      <alignment horizontal="center" vertical="center"/>
    </xf>
    <xf numFmtId="0" fontId="25" fillId="2" borderId="49" xfId="26" applyFont="1" applyFill="1" applyBorder="1" applyAlignment="1">
      <alignment horizontal="center" vertical="center"/>
    </xf>
    <xf numFmtId="14" fontId="25" fillId="2" borderId="49" xfId="26" applyNumberFormat="1" applyFont="1" applyFill="1" applyBorder="1" applyAlignment="1">
      <alignment horizontal="center" vertical="center"/>
    </xf>
    <xf numFmtId="168" fontId="25" fillId="2" borderId="49" xfId="26" applyNumberFormat="1" applyFont="1" applyFill="1" applyBorder="1" applyAlignment="1">
      <alignment horizontal="center" vertical="center"/>
    </xf>
    <xf numFmtId="168" fontId="31" fillId="2" borderId="50" xfId="26" applyNumberFormat="1" applyFont="1" applyFill="1" applyBorder="1" applyAlignment="1">
      <alignment horizontal="center" vertical="center"/>
    </xf>
    <xf numFmtId="0" fontId="66" fillId="0" borderId="0" xfId="26" applyFont="1" applyAlignment="1">
      <alignment vertical="center"/>
    </xf>
    <xf numFmtId="14" fontId="66" fillId="0" borderId="0" xfId="26" applyNumberFormat="1" applyFont="1" applyAlignment="1">
      <alignment vertical="center"/>
    </xf>
    <xf numFmtId="0" fontId="67" fillId="0" borderId="0" xfId="26" applyFont="1" applyAlignment="1">
      <alignment vertical="center"/>
    </xf>
    <xf numFmtId="168" fontId="23" fillId="0" borderId="0" xfId="26" applyNumberFormat="1" applyFont="1" applyAlignment="1">
      <alignment vertical="center"/>
    </xf>
    <xf numFmtId="0" fontId="68" fillId="2" borderId="0" xfId="24" quotePrefix="1" applyFont="1" applyFill="1"/>
    <xf numFmtId="0" fontId="69" fillId="2" borderId="0" xfId="0" applyFont="1" applyFill="1"/>
    <xf numFmtId="0" fontId="4" fillId="2" borderId="0" xfId="9" applyFont="1" applyAlignment="1">
      <alignment horizontal="right"/>
    </xf>
    <xf numFmtId="0" fontId="43" fillId="10" borderId="0" xfId="9" applyFont="1" applyFill="1" applyAlignment="1"/>
    <xf numFmtId="0" fontId="43" fillId="10" borderId="0" xfId="9" applyFont="1" applyFill="1" applyAlignment="1">
      <alignment horizontal="right"/>
    </xf>
    <xf numFmtId="0" fontId="43" fillId="10" borderId="0" xfId="9" applyFont="1" applyFill="1" applyAlignment="1">
      <alignment horizontal="right" wrapText="1"/>
    </xf>
    <xf numFmtId="0" fontId="4" fillId="0" borderId="0" xfId="9" applyFont="1" applyFill="1" applyAlignment="1"/>
    <xf numFmtId="3" fontId="4" fillId="0" borderId="0" xfId="9" applyNumberFormat="1" applyFont="1" applyFill="1" applyAlignment="1">
      <alignment horizontal="right"/>
    </xf>
    <xf numFmtId="166" fontId="4" fillId="0" borderId="0" xfId="1" applyNumberFormat="1" applyFont="1" applyFill="1" applyAlignment="1">
      <alignment horizontal="right"/>
    </xf>
    <xf numFmtId="3" fontId="6" fillId="2" borderId="0" xfId="9" applyNumberFormat="1">
      <alignment horizontal="left"/>
    </xf>
    <xf numFmtId="0" fontId="4" fillId="2" borderId="2" xfId="9" applyFont="1" applyBorder="1">
      <alignment horizontal="left"/>
    </xf>
    <xf numFmtId="0" fontId="20" fillId="0" borderId="0" xfId="9" applyFont="1" applyFill="1" applyAlignment="1"/>
    <xf numFmtId="0" fontId="4" fillId="2" borderId="12" xfId="9" applyFont="1" applyBorder="1">
      <alignment horizontal="left"/>
    </xf>
    <xf numFmtId="1" fontId="4" fillId="2" borderId="1" xfId="9" applyNumberFormat="1" applyFont="1" applyBorder="1">
      <alignment horizontal="left"/>
    </xf>
    <xf numFmtId="0" fontId="6" fillId="2" borderId="1" xfId="9" applyBorder="1">
      <alignment horizontal="left"/>
    </xf>
    <xf numFmtId="0" fontId="4" fillId="2" borderId="0" xfId="9" applyFont="1" applyAlignment="1"/>
    <xf numFmtId="9" fontId="6" fillId="2" borderId="0" xfId="1" applyFont="1" applyFill="1" applyAlignment="1">
      <alignment horizontal="left"/>
    </xf>
    <xf numFmtId="0" fontId="46" fillId="2" borderId="0" xfId="0" applyFont="1" applyFill="1" applyAlignment="1">
      <alignment horizontal="left" wrapText="1"/>
    </xf>
    <xf numFmtId="175" fontId="6" fillId="2" borderId="0" xfId="4" applyNumberFormat="1" applyFont="1" applyFill="1" applyAlignment="1">
      <alignment horizontal="left"/>
    </xf>
    <xf numFmtId="0" fontId="70" fillId="2" borderId="0" xfId="9" applyFont="1">
      <alignment horizontal="left"/>
    </xf>
    <xf numFmtId="0" fontId="20" fillId="8" borderId="21" xfId="9" applyFont="1" applyFill="1" applyBorder="1" applyAlignment="1"/>
    <xf numFmtId="3" fontId="20" fillId="8" borderId="29" xfId="9" applyNumberFormat="1" applyFont="1" applyFill="1" applyBorder="1" applyAlignment="1">
      <alignment horizontal="right"/>
    </xf>
    <xf numFmtId="3" fontId="3" fillId="0" borderId="0" xfId="9" applyNumberFormat="1" applyFont="1" applyFill="1" applyAlignment="1">
      <alignment horizontal="right"/>
    </xf>
    <xf numFmtId="0" fontId="20" fillId="8" borderId="21" xfId="9" applyFont="1" applyFill="1" applyBorder="1">
      <alignment horizontal="left"/>
    </xf>
    <xf numFmtId="3" fontId="20" fillId="8" borderId="29" xfId="9" applyNumberFormat="1" applyFont="1" applyFill="1" applyBorder="1" applyAlignment="1">
      <alignment horizontal="right" vertical="center"/>
    </xf>
    <xf numFmtId="3" fontId="4" fillId="0" borderId="0" xfId="4" applyNumberFormat="1" applyFont="1" applyFill="1" applyAlignment="1">
      <alignment horizontal="right"/>
    </xf>
    <xf numFmtId="4" fontId="71" fillId="0" borderId="0" xfId="0" applyNumberFormat="1" applyFont="1" applyAlignment="1">
      <alignment horizontal="left"/>
    </xf>
    <xf numFmtId="4" fontId="0" fillId="0" borderId="0" xfId="0" applyNumberFormat="1" applyAlignment="1">
      <alignment horizontal="left"/>
    </xf>
    <xf numFmtId="3" fontId="4" fillId="0" borderId="0" xfId="4" applyNumberFormat="1" applyFont="1" applyFill="1" applyBorder="1" applyAlignment="1">
      <alignment horizontal="right"/>
    </xf>
    <xf numFmtId="3" fontId="4" fillId="2" borderId="0" xfId="4" applyNumberFormat="1" applyFont="1" applyFill="1" applyAlignment="1">
      <alignment horizontal="right"/>
    </xf>
    <xf numFmtId="0" fontId="20" fillId="8" borderId="21" xfId="9" applyFont="1" applyFill="1" applyBorder="1" applyAlignment="1">
      <alignment horizontal="left" wrapText="1"/>
    </xf>
    <xf numFmtId="43" fontId="71" fillId="0" borderId="0" xfId="19" applyFont="1"/>
    <xf numFmtId="0" fontId="45" fillId="2" borderId="0" xfId="9" applyFont="1" applyAlignment="1">
      <alignment vertical="top"/>
    </xf>
    <xf numFmtId="0" fontId="45" fillId="2" borderId="2" xfId="9" applyFont="1" applyBorder="1" applyAlignment="1">
      <alignment horizontal="left" vertical="top"/>
    </xf>
    <xf numFmtId="3" fontId="4" fillId="2" borderId="2" xfId="9" applyNumberFormat="1" applyFont="1" applyBorder="1" applyAlignment="1">
      <alignment horizontal="right"/>
    </xf>
    <xf numFmtId="9" fontId="6" fillId="2" borderId="2" xfId="1" applyFont="1" applyFill="1" applyBorder="1" applyAlignment="1">
      <alignment horizontal="left"/>
    </xf>
    <xf numFmtId="0" fontId="6" fillId="2" borderId="2" xfId="9" applyBorder="1">
      <alignment horizontal="left"/>
    </xf>
    <xf numFmtId="3" fontId="6" fillId="2" borderId="0" xfId="9" applyNumberFormat="1" applyAlignment="1">
      <alignment horizontal="right"/>
    </xf>
    <xf numFmtId="0" fontId="72" fillId="2" borderId="0" xfId="24" quotePrefix="1" applyFont="1" applyFill="1"/>
    <xf numFmtId="3" fontId="41" fillId="2" borderId="14" xfId="9" applyNumberFormat="1" applyFont="1" applyBorder="1" applyAlignment="1">
      <alignment horizontal="center"/>
    </xf>
    <xf numFmtId="0" fontId="4" fillId="2" borderId="14" xfId="9" applyFont="1" applyBorder="1" applyAlignment="1">
      <alignment horizontal="center"/>
    </xf>
    <xf numFmtId="3" fontId="0" fillId="0" borderId="0" xfId="0" applyNumberFormat="1"/>
    <xf numFmtId="3" fontId="4" fillId="2" borderId="0" xfId="4" applyNumberFormat="1" applyFont="1" applyFill="1" applyBorder="1" applyAlignment="1">
      <alignment horizontal="right"/>
    </xf>
    <xf numFmtId="0" fontId="3" fillId="0" borderId="16" xfId="4" applyNumberFormat="1" applyFont="1" applyFill="1" applyBorder="1" applyAlignment="1">
      <alignment horizontal="left" vertical="center"/>
    </xf>
    <xf numFmtId="0" fontId="3" fillId="0" borderId="16" xfId="9" applyFont="1" applyFill="1" applyBorder="1" applyAlignment="1">
      <alignment horizontal="left" vertical="center"/>
    </xf>
    <xf numFmtId="0" fontId="4" fillId="0" borderId="16" xfId="9" applyFont="1" applyFill="1" applyBorder="1" applyAlignment="1">
      <alignment horizontal="left" vertical="center"/>
    </xf>
    <xf numFmtId="175" fontId="4" fillId="0" borderId="0" xfId="4" applyNumberFormat="1" applyFont="1" applyFill="1" applyBorder="1" applyAlignment="1">
      <alignment horizontal="right"/>
    </xf>
    <xf numFmtId="175" fontId="4" fillId="0" borderId="16" xfId="4" applyNumberFormat="1" applyFont="1" applyFill="1" applyBorder="1" applyAlignment="1">
      <alignment horizontal="right"/>
    </xf>
    <xf numFmtId="0" fontId="43" fillId="10" borderId="0" xfId="10" applyNumberFormat="1" applyFont="1" applyFill="1" applyBorder="1" applyAlignment="1">
      <alignment horizontal="center" vertical="center"/>
    </xf>
    <xf numFmtId="175" fontId="3" fillId="0" borderId="0" xfId="10" applyNumberFormat="1" applyFont="1" applyFill="1" applyBorder="1" applyAlignment="1">
      <alignment horizontal="center" vertical="center"/>
    </xf>
    <xf numFmtId="175" fontId="41" fillId="8" borderId="0" xfId="10" applyNumberFormat="1" applyFont="1" applyFill="1" applyBorder="1" applyAlignment="1">
      <alignment horizontal="center" vertical="center"/>
    </xf>
    <xf numFmtId="0" fontId="3" fillId="0" borderId="2" xfId="9" applyFont="1" applyFill="1" applyBorder="1" applyAlignment="1">
      <alignment horizontal="left" vertical="center" wrapText="1"/>
    </xf>
    <xf numFmtId="0" fontId="41" fillId="2" borderId="0" xfId="12" applyFont="1" applyFill="1"/>
    <xf numFmtId="0" fontId="4" fillId="0" borderId="0" xfId="12" applyFont="1"/>
    <xf numFmtId="0" fontId="42" fillId="2" borderId="0" xfId="12" applyFont="1" applyFill="1" applyAlignment="1">
      <alignment horizontal="left"/>
    </xf>
    <xf numFmtId="0" fontId="4" fillId="0" borderId="0" xfId="12" applyFont="1" applyAlignment="1">
      <alignment horizontal="center"/>
    </xf>
    <xf numFmtId="0" fontId="43" fillId="20" borderId="0" xfId="12" applyFont="1" applyFill="1" applyAlignment="1">
      <alignment horizontal="left"/>
    </xf>
    <xf numFmtId="0" fontId="43" fillId="20" borderId="0" xfId="12" applyFont="1" applyFill="1" applyAlignment="1">
      <alignment horizontal="center" vertical="center" wrapText="1"/>
    </xf>
    <xf numFmtId="0" fontId="43" fillId="20" borderId="8" xfId="12" applyFont="1" applyFill="1" applyBorder="1" applyAlignment="1">
      <alignment horizontal="center" vertical="center" wrapText="1"/>
    </xf>
    <xf numFmtId="0" fontId="20" fillId="12" borderId="0" xfId="12" applyFont="1" applyFill="1" applyAlignment="1">
      <alignment horizontal="left"/>
    </xf>
    <xf numFmtId="175" fontId="20" fillId="12" borderId="7" xfId="12" applyNumberFormat="1" applyFont="1" applyFill="1" applyBorder="1" applyAlignment="1">
      <alignment horizontal="center" vertical="center" wrapText="1"/>
    </xf>
    <xf numFmtId="175" fontId="20" fillId="12" borderId="0" xfId="12" applyNumberFormat="1" applyFont="1" applyFill="1" applyAlignment="1">
      <alignment horizontal="center" vertical="center" wrapText="1"/>
    </xf>
    <xf numFmtId="166" fontId="20" fillId="12" borderId="8" xfId="11" applyNumberFormat="1" applyFont="1" applyFill="1" applyBorder="1" applyAlignment="1">
      <alignment horizontal="center" vertical="center" wrapText="1"/>
    </xf>
    <xf numFmtId="166" fontId="20" fillId="12" borderId="0" xfId="11" applyNumberFormat="1" applyFont="1" applyFill="1" applyAlignment="1">
      <alignment horizontal="center" vertical="center" wrapText="1"/>
    </xf>
    <xf numFmtId="175" fontId="4" fillId="0" borderId="7" xfId="12" applyNumberFormat="1" applyFont="1" applyBorder="1" applyAlignment="1">
      <alignment horizontal="center" vertical="center" wrapText="1"/>
    </xf>
    <xf numFmtId="175" fontId="4" fillId="0" borderId="0" xfId="12" applyNumberFormat="1" applyFont="1" applyAlignment="1">
      <alignment horizontal="center" vertical="center" wrapText="1"/>
    </xf>
    <xf numFmtId="170" fontId="3" fillId="0" borderId="7" xfId="0" applyNumberFormat="1" applyFont="1" applyBorder="1"/>
    <xf numFmtId="166" fontId="4" fillId="0" borderId="0" xfId="11" applyNumberFormat="1" applyFont="1" applyFill="1" applyAlignment="1">
      <alignment horizontal="center" vertical="center" wrapText="1"/>
    </xf>
    <xf numFmtId="0" fontId="4" fillId="0" borderId="8" xfId="12" applyFont="1" applyBorder="1"/>
    <xf numFmtId="0" fontId="3" fillId="0" borderId="0" xfId="12" applyFont="1"/>
    <xf numFmtId="175" fontId="3" fillId="0" borderId="7" xfId="12" applyNumberFormat="1" applyFont="1" applyBorder="1" applyAlignment="1">
      <alignment horizontal="center" vertical="center" wrapText="1"/>
    </xf>
    <xf numFmtId="175" fontId="3" fillId="0" borderId="0" xfId="12" applyNumberFormat="1" applyFont="1" applyAlignment="1">
      <alignment horizontal="center" vertical="center" wrapText="1"/>
    </xf>
    <xf numFmtId="166" fontId="3" fillId="0" borderId="8" xfId="11" applyNumberFormat="1" applyFont="1" applyBorder="1" applyAlignment="1">
      <alignment horizontal="center" vertical="center" wrapText="1"/>
    </xf>
    <xf numFmtId="0" fontId="3" fillId="0" borderId="0" xfId="12" applyFont="1" applyAlignment="1">
      <alignment vertical="center"/>
    </xf>
    <xf numFmtId="170" fontId="4" fillId="0" borderId="0" xfId="19" applyNumberFormat="1" applyFont="1"/>
    <xf numFmtId="0" fontId="43" fillId="10" borderId="0" xfId="12" applyFont="1" applyFill="1" applyAlignment="1">
      <alignment horizontal="left" vertical="center" wrapText="1"/>
    </xf>
    <xf numFmtId="0" fontId="43" fillId="10" borderId="0" xfId="12" applyFont="1" applyFill="1" applyAlignment="1">
      <alignment horizontal="center" vertical="center" wrapText="1"/>
    </xf>
    <xf numFmtId="0" fontId="43" fillId="10" borderId="8" xfId="12" applyFont="1" applyFill="1" applyBorder="1" applyAlignment="1">
      <alignment horizontal="center" vertical="center" wrapText="1"/>
    </xf>
    <xf numFmtId="0" fontId="2" fillId="0" borderId="0" xfId="12"/>
    <xf numFmtId="0" fontId="41" fillId="12" borderId="0" xfId="12" applyFont="1" applyFill="1" applyAlignment="1">
      <alignment horizontal="left" vertical="center" wrapText="1"/>
    </xf>
    <xf numFmtId="175" fontId="41" fillId="12" borderId="7" xfId="13" applyNumberFormat="1" applyFont="1" applyFill="1" applyBorder="1" applyAlignment="1">
      <alignment horizontal="center" vertical="center" wrapText="1"/>
    </xf>
    <xf numFmtId="175" fontId="41" fillId="12" borderId="0" xfId="13" applyNumberFormat="1" applyFont="1" applyFill="1" applyBorder="1" applyAlignment="1">
      <alignment horizontal="center" vertical="center" wrapText="1"/>
    </xf>
    <xf numFmtId="166" fontId="41" fillId="12" borderId="8" xfId="11" applyNumberFormat="1" applyFont="1" applyFill="1" applyBorder="1" applyAlignment="1">
      <alignment horizontal="center" vertical="center" wrapText="1"/>
    </xf>
    <xf numFmtId="166" fontId="41" fillId="12" borderId="0" xfId="11" applyNumberFormat="1" applyFont="1" applyFill="1" applyBorder="1" applyAlignment="1">
      <alignment horizontal="center" vertical="center" wrapText="1"/>
    </xf>
    <xf numFmtId="0" fontId="4" fillId="0" borderId="0" xfId="12" applyFont="1" applyAlignment="1">
      <alignment horizontal="left" vertical="center" wrapText="1"/>
    </xf>
    <xf numFmtId="175" fontId="3" fillId="0" borderId="7" xfId="13" applyNumberFormat="1" applyFont="1" applyBorder="1" applyAlignment="1">
      <alignment horizontal="center" vertical="center" wrapText="1"/>
    </xf>
    <xf numFmtId="175" fontId="3" fillId="0" borderId="0" xfId="13" applyNumberFormat="1" applyFont="1" applyBorder="1" applyAlignment="1">
      <alignment horizontal="center" vertical="center" wrapText="1"/>
    </xf>
    <xf numFmtId="166" fontId="3" fillId="0" borderId="0" xfId="11" applyNumberFormat="1" applyFont="1" applyBorder="1" applyAlignment="1">
      <alignment horizontal="center" vertical="center" wrapText="1"/>
    </xf>
    <xf numFmtId="0" fontId="3" fillId="0" borderId="0" xfId="12" applyFont="1" applyAlignment="1">
      <alignment horizontal="left" vertical="center" wrapText="1"/>
    </xf>
    <xf numFmtId="0" fontId="20" fillId="12" borderId="0" xfId="12" applyFont="1" applyFill="1" applyAlignment="1">
      <alignment horizontal="left" vertical="center" wrapText="1"/>
    </xf>
    <xf numFmtId="175" fontId="20" fillId="12" borderId="7" xfId="13" applyNumberFormat="1" applyFont="1" applyFill="1" applyBorder="1" applyAlignment="1">
      <alignment horizontal="center" vertical="center" wrapText="1"/>
    </xf>
    <xf numFmtId="175" fontId="20" fillId="12" borderId="0" xfId="13" applyNumberFormat="1" applyFont="1" applyFill="1" applyBorder="1" applyAlignment="1">
      <alignment horizontal="center" vertical="center" wrapText="1"/>
    </xf>
    <xf numFmtId="166" fontId="20" fillId="12" borderId="0" xfId="11" applyNumberFormat="1" applyFont="1" applyFill="1" applyBorder="1" applyAlignment="1">
      <alignment horizontal="center" vertical="center" wrapText="1"/>
    </xf>
    <xf numFmtId="175" fontId="4" fillId="0" borderId="9" xfId="13" applyNumberFormat="1" applyFont="1" applyBorder="1" applyAlignment="1">
      <alignment horizontal="center" vertical="center" wrapText="1"/>
    </xf>
    <xf numFmtId="175" fontId="4" fillId="0" borderId="2" xfId="13" applyNumberFormat="1" applyFont="1" applyBorder="1" applyAlignment="1">
      <alignment horizontal="center" vertical="center" wrapText="1"/>
    </xf>
    <xf numFmtId="166" fontId="4" fillId="0" borderId="2" xfId="11" applyNumberFormat="1" applyFont="1" applyBorder="1" applyAlignment="1">
      <alignment horizontal="center" vertical="center" wrapText="1"/>
    </xf>
    <xf numFmtId="166" fontId="4" fillId="0" borderId="10" xfId="11" applyNumberFormat="1" applyFont="1" applyBorder="1" applyAlignment="1">
      <alignment horizontal="center" vertical="center" wrapText="1"/>
    </xf>
    <xf numFmtId="0" fontId="2" fillId="0" borderId="0" xfId="12" applyAlignment="1">
      <alignment vertical="center"/>
    </xf>
    <xf numFmtId="0" fontId="3" fillId="2" borderId="2" xfId="9" applyFont="1" applyBorder="1" applyAlignment="1">
      <alignment horizontal="left" vertical="top"/>
    </xf>
    <xf numFmtId="3" fontId="3" fillId="2" borderId="2" xfId="9" applyNumberFormat="1" applyFont="1" applyBorder="1" applyAlignment="1">
      <alignment horizontal="left" vertical="top"/>
    </xf>
    <xf numFmtId="0" fontId="2" fillId="0" borderId="2" xfId="12" applyBorder="1"/>
    <xf numFmtId="3" fontId="4" fillId="2" borderId="0" xfId="4" applyNumberFormat="1" applyFont="1" applyFill="1" applyBorder="1" applyAlignment="1">
      <alignment horizontal="center" vertical="center" wrapText="1"/>
    </xf>
    <xf numFmtId="3" fontId="4" fillId="2" borderId="0" xfId="19" applyNumberFormat="1" applyFont="1" applyFill="1" applyBorder="1" applyAlignment="1">
      <alignment horizontal="center" vertical="center" wrapText="1"/>
    </xf>
    <xf numFmtId="3" fontId="20" fillId="8" borderId="1" xfId="0" applyNumberFormat="1" applyFont="1" applyFill="1" applyBorder="1" applyAlignment="1">
      <alignment horizontal="center" vertical="center" wrapText="1"/>
    </xf>
    <xf numFmtId="3" fontId="20" fillId="8" borderId="1" xfId="19" applyNumberFormat="1" applyFont="1" applyFill="1" applyBorder="1" applyAlignment="1">
      <alignment horizontal="center" vertical="center" wrapText="1"/>
    </xf>
    <xf numFmtId="175" fontId="0" fillId="0" borderId="0" xfId="19" applyNumberFormat="1" applyFont="1"/>
    <xf numFmtId="0" fontId="0" fillId="0" borderId="0" xfId="0" applyAlignment="1">
      <alignment horizontal="left"/>
    </xf>
    <xf numFmtId="166" fontId="20" fillId="12" borderId="8" xfId="1" applyNumberFormat="1" applyFont="1" applyFill="1" applyBorder="1" applyAlignment="1">
      <alignment horizontal="center" vertical="center" wrapText="1"/>
    </xf>
    <xf numFmtId="166" fontId="4" fillId="0" borderId="8" xfId="1" applyNumberFormat="1" applyFont="1" applyBorder="1" applyAlignment="1">
      <alignment horizontal="center" vertical="center" wrapText="1"/>
    </xf>
    <xf numFmtId="166" fontId="3" fillId="0" borderId="8" xfId="1" applyNumberFormat="1" applyFont="1" applyBorder="1" applyAlignment="1">
      <alignment horizontal="center" vertical="center" wrapText="1"/>
    </xf>
    <xf numFmtId="166" fontId="4" fillId="0" borderId="0" xfId="11" applyNumberFormat="1" applyFont="1" applyFill="1" applyBorder="1" applyAlignment="1">
      <alignment horizontal="center" vertical="center" wrapText="1"/>
    </xf>
    <xf numFmtId="166" fontId="4" fillId="0" borderId="8" xfId="1" applyNumberFormat="1" applyFont="1" applyFill="1" applyBorder="1" applyAlignment="1">
      <alignment horizontal="center" vertical="center" wrapText="1"/>
    </xf>
    <xf numFmtId="166" fontId="3" fillId="0" borderId="8" xfId="1" applyNumberFormat="1" applyFont="1" applyFill="1" applyBorder="1" applyAlignment="1">
      <alignment horizontal="center" vertical="center" wrapText="1"/>
    </xf>
    <xf numFmtId="166" fontId="20" fillId="2" borderId="1" xfId="0" applyNumberFormat="1" applyFont="1" applyFill="1" applyBorder="1" applyAlignment="1">
      <alignment horizontal="center" vertical="center" wrapText="1"/>
    </xf>
    <xf numFmtId="166" fontId="20" fillId="0" borderId="1" xfId="0" applyNumberFormat="1" applyFont="1" applyBorder="1" applyAlignment="1">
      <alignment horizontal="center" vertical="center" wrapText="1"/>
    </xf>
    <xf numFmtId="166" fontId="0" fillId="0" borderId="0" xfId="1" applyNumberFormat="1" applyFont="1"/>
    <xf numFmtId="3" fontId="6" fillId="0" borderId="0" xfId="9" applyNumberFormat="1" applyFill="1">
      <alignment horizontal="left"/>
    </xf>
    <xf numFmtId="0" fontId="4" fillId="0" borderId="0" xfId="9" applyFont="1" applyFill="1">
      <alignment horizontal="left"/>
    </xf>
    <xf numFmtId="43" fontId="71" fillId="0" borderId="0" xfId="19" applyFont="1" applyFill="1"/>
    <xf numFmtId="0" fontId="70" fillId="0" borderId="0" xfId="9" applyFont="1" applyFill="1">
      <alignment horizontal="left"/>
    </xf>
    <xf numFmtId="0" fontId="3" fillId="0" borderId="8" xfId="12" applyFont="1" applyBorder="1"/>
    <xf numFmtId="3" fontId="41" fillId="15" borderId="36" xfId="31" applyNumberFormat="1" applyFont="1" applyFill="1" applyBorder="1" applyAlignment="1">
      <alignment horizontal="center" vertical="center"/>
    </xf>
    <xf numFmtId="3" fontId="41" fillId="15" borderId="36" xfId="31" applyNumberFormat="1" applyFont="1" applyFill="1" applyBorder="1" applyAlignment="1">
      <alignment horizontal="right" vertical="center"/>
    </xf>
    <xf numFmtId="3" fontId="20" fillId="2" borderId="36" xfId="31" applyNumberFormat="1" applyFont="1" applyFill="1" applyBorder="1" applyAlignment="1">
      <alignment horizontal="center" vertical="center"/>
    </xf>
    <xf numFmtId="3" fontId="20" fillId="15" borderId="36" xfId="31" applyNumberFormat="1" applyFont="1" applyFill="1" applyBorder="1" applyAlignment="1">
      <alignment horizontal="right" vertical="center"/>
    </xf>
    <xf numFmtId="3" fontId="41" fillId="15" borderId="6" xfId="31" applyNumberFormat="1" applyFont="1" applyFill="1" applyBorder="1" applyAlignment="1">
      <alignment horizontal="right" vertical="center"/>
    </xf>
    <xf numFmtId="3" fontId="20" fillId="15" borderId="36" xfId="31" applyNumberFormat="1" applyFont="1" applyFill="1" applyBorder="1" applyAlignment="1">
      <alignment horizontal="center" vertical="center"/>
    </xf>
    <xf numFmtId="3" fontId="41" fillId="2" borderId="36" xfId="31" applyNumberFormat="1" applyFont="1" applyFill="1" applyBorder="1" applyAlignment="1">
      <alignment horizontal="right" vertical="center"/>
    </xf>
    <xf numFmtId="3" fontId="41" fillId="15" borderId="6" xfId="31" applyNumberFormat="1" applyFont="1" applyFill="1" applyBorder="1" applyAlignment="1">
      <alignment horizontal="center" vertical="center"/>
    </xf>
    <xf numFmtId="0" fontId="42" fillId="2" borderId="0" xfId="0" applyFont="1" applyFill="1" applyAlignment="1">
      <alignment vertical="center"/>
    </xf>
    <xf numFmtId="0" fontId="21" fillId="0" borderId="0" xfId="2" applyFont="1" applyAlignment="1">
      <alignment horizontal="center" wrapText="1"/>
    </xf>
    <xf numFmtId="3" fontId="21" fillId="0" borderId="0" xfId="2" applyNumberFormat="1" applyFont="1" applyAlignment="1">
      <alignment horizontal="center" wrapText="1"/>
    </xf>
    <xf numFmtId="10" fontId="21" fillId="0" borderId="0" xfId="2" applyNumberFormat="1" applyFont="1" applyAlignment="1">
      <alignment horizontal="center" wrapText="1"/>
    </xf>
    <xf numFmtId="170" fontId="4" fillId="0" borderId="0" xfId="0" applyNumberFormat="1" applyFont="1"/>
    <xf numFmtId="0" fontId="41" fillId="2" borderId="5" xfId="0" applyFont="1" applyFill="1" applyBorder="1" applyAlignment="1">
      <alignment horizontal="center" vertical="top" wrapText="1"/>
    </xf>
    <xf numFmtId="1" fontId="41" fillId="2" borderId="5" xfId="19" applyNumberFormat="1" applyFont="1" applyFill="1" applyBorder="1" applyAlignment="1">
      <alignment horizontal="center" vertical="center" wrapText="1"/>
    </xf>
    <xf numFmtId="166" fontId="0" fillId="2" borderId="0" xfId="1" applyNumberFormat="1" applyFont="1" applyFill="1"/>
    <xf numFmtId="0" fontId="70" fillId="2" borderId="2" xfId="9" applyFont="1" applyBorder="1">
      <alignment horizontal="left"/>
    </xf>
    <xf numFmtId="0" fontId="52" fillId="0" borderId="0" xfId="0" applyFont="1" applyAlignment="1">
      <alignment horizontal="left" vertical="top" wrapText="1"/>
    </xf>
    <xf numFmtId="170" fontId="3" fillId="2" borderId="0" xfId="19" applyNumberFormat="1" applyFont="1" applyFill="1" applyAlignment="1">
      <alignment horizontal="right"/>
    </xf>
    <xf numFmtId="170" fontId="3" fillId="0" borderId="0" xfId="19" applyNumberFormat="1" applyFont="1" applyFill="1" applyAlignment="1">
      <alignment horizontal="right"/>
    </xf>
    <xf numFmtId="0" fontId="20" fillId="8" borderId="35" xfId="0" applyFont="1" applyFill="1" applyBorder="1" applyAlignment="1">
      <alignment horizontal="left" vertical="center" wrapText="1"/>
    </xf>
    <xf numFmtId="171" fontId="17" fillId="22" borderId="12" xfId="19" applyNumberFormat="1" applyFont="1" applyFill="1" applyBorder="1" applyAlignment="1">
      <alignment horizontal="right" vertical="center"/>
    </xf>
    <xf numFmtId="171" fontId="17" fillId="22" borderId="13" xfId="19" applyNumberFormat="1" applyFont="1" applyFill="1" applyBorder="1" applyAlignment="1">
      <alignment horizontal="right" vertical="center"/>
    </xf>
    <xf numFmtId="171" fontId="17" fillId="22" borderId="12" xfId="5" applyNumberFormat="1" applyFont="1" applyFill="1" applyBorder="1" applyAlignment="1">
      <alignment horizontal="center" vertical="center"/>
    </xf>
    <xf numFmtId="171" fontId="17" fillId="22" borderId="6" xfId="5" applyNumberFormat="1" applyFont="1" applyFill="1" applyBorder="1" applyAlignment="1">
      <alignment horizontal="center" vertical="center"/>
    </xf>
    <xf numFmtId="173" fontId="36" fillId="2" borderId="0" xfId="20" applyNumberFormat="1" applyFont="1" applyFill="1" applyAlignment="1">
      <alignment horizontal="right" vertical="center"/>
    </xf>
    <xf numFmtId="0" fontId="2" fillId="0" borderId="0" xfId="5" applyAlignment="1">
      <alignment vertical="center"/>
    </xf>
    <xf numFmtId="0" fontId="43" fillId="10" borderId="22" xfId="9" applyFont="1" applyFill="1" applyBorder="1" applyAlignment="1">
      <alignment horizontal="left" vertical="center"/>
    </xf>
    <xf numFmtId="170" fontId="4" fillId="2" borderId="0" xfId="19" applyNumberFormat="1" applyFont="1" applyFill="1" applyAlignment="1">
      <alignment horizontal="right" vertical="center"/>
    </xf>
    <xf numFmtId="0" fontId="4" fillId="2" borderId="2" xfId="0" applyFont="1" applyFill="1" applyBorder="1" applyAlignment="1">
      <alignment vertical="center" wrapText="1"/>
    </xf>
    <xf numFmtId="166" fontId="20" fillId="12" borderId="28" xfId="1" applyNumberFormat="1" applyFont="1" applyFill="1" applyBorder="1" applyAlignment="1">
      <alignment horizontal="center" vertical="center"/>
    </xf>
    <xf numFmtId="0" fontId="0" fillId="2" borderId="0" xfId="0" applyFill="1" applyAlignment="1">
      <alignment horizontal="right"/>
    </xf>
    <xf numFmtId="167" fontId="0" fillId="2" borderId="0" xfId="0" applyNumberFormat="1" applyFill="1" applyAlignment="1">
      <alignment horizontal="right"/>
    </xf>
    <xf numFmtId="166" fontId="0" fillId="2" borderId="0" xfId="1" applyNumberFormat="1" applyFont="1" applyFill="1" applyAlignment="1">
      <alignment horizontal="right"/>
    </xf>
    <xf numFmtId="175" fontId="0" fillId="2" borderId="0" xfId="0" applyNumberFormat="1" applyFill="1" applyAlignment="1">
      <alignment horizontal="right"/>
    </xf>
    <xf numFmtId="0" fontId="43" fillId="10" borderId="40" xfId="9" applyFont="1" applyFill="1" applyBorder="1">
      <alignment horizontal="left"/>
    </xf>
    <xf numFmtId="175" fontId="20" fillId="8" borderId="39" xfId="4" applyNumberFormat="1" applyFont="1" applyFill="1" applyBorder="1" applyAlignment="1">
      <alignment horizontal="left"/>
    </xf>
    <xf numFmtId="0" fontId="4" fillId="2" borderId="16" xfId="9" applyFont="1" applyBorder="1" applyAlignment="1">
      <alignment horizontal="left" indent="1"/>
    </xf>
    <xf numFmtId="175" fontId="20" fillId="8" borderId="30" xfId="4" applyNumberFormat="1" applyFont="1" applyFill="1" applyBorder="1" applyAlignment="1">
      <alignment horizontal="left"/>
    </xf>
    <xf numFmtId="0" fontId="4" fillId="0" borderId="16" xfId="9" applyFont="1" applyFill="1" applyBorder="1" applyAlignment="1">
      <alignment horizontal="left" indent="1"/>
    </xf>
    <xf numFmtId="175" fontId="20" fillId="8" borderId="27" xfId="4" applyNumberFormat="1" applyFont="1" applyFill="1" applyBorder="1" applyAlignment="1">
      <alignment horizontal="left"/>
    </xf>
    <xf numFmtId="175" fontId="20" fillId="8" borderId="27" xfId="4" applyNumberFormat="1" applyFont="1" applyFill="1" applyBorder="1" applyAlignment="1">
      <alignment horizontal="right"/>
    </xf>
    <xf numFmtId="175" fontId="20" fillId="8" borderId="28" xfId="4" applyNumberFormat="1" applyFont="1" applyFill="1" applyBorder="1" applyAlignment="1">
      <alignment horizontal="right"/>
    </xf>
    <xf numFmtId="175" fontId="0" fillId="2" borderId="0" xfId="0" applyNumberFormat="1" applyFill="1"/>
    <xf numFmtId="10" fontId="4" fillId="0" borderId="0" xfId="1" applyNumberFormat="1" applyFont="1" applyFill="1" applyAlignment="1">
      <alignment horizontal="center" vertical="center"/>
    </xf>
    <xf numFmtId="4" fontId="4" fillId="0" borderId="0" xfId="0" applyNumberFormat="1" applyFont="1" applyAlignment="1">
      <alignment horizontal="center" vertical="center"/>
    </xf>
    <xf numFmtId="0" fontId="0" fillId="2" borderId="1" xfId="0" applyFill="1" applyBorder="1"/>
    <xf numFmtId="171" fontId="17" fillId="22" borderId="13" xfId="5" applyNumberFormat="1" applyFont="1" applyFill="1" applyBorder="1" applyAlignment="1">
      <alignment horizontal="center" vertical="center"/>
    </xf>
    <xf numFmtId="172" fontId="21" fillId="4" borderId="0" xfId="32" applyNumberFormat="1" applyFont="1" applyFill="1" applyBorder="1" applyAlignment="1">
      <alignment horizontal="right" vertical="center"/>
    </xf>
    <xf numFmtId="170" fontId="2" fillId="9" borderId="0" xfId="32" applyNumberFormat="1" applyFont="1" applyFill="1"/>
    <xf numFmtId="165" fontId="21" fillId="9" borderId="0" xfId="5" applyNumberFormat="1" applyFont="1" applyFill="1" applyAlignment="1">
      <alignment horizontal="center" vertical="center"/>
    </xf>
    <xf numFmtId="183" fontId="2" fillId="4" borderId="0" xfId="5" applyNumberFormat="1" applyFill="1"/>
    <xf numFmtId="166" fontId="2" fillId="4" borderId="0" xfId="1" applyNumberFormat="1" applyFont="1" applyFill="1"/>
    <xf numFmtId="0" fontId="78" fillId="2" borderId="48" xfId="26" applyFont="1" applyFill="1" applyBorder="1" applyAlignment="1">
      <alignment horizontal="center" vertical="center"/>
    </xf>
    <xf numFmtId="0" fontId="78" fillId="2" borderId="49" xfId="26" applyFont="1" applyFill="1" applyBorder="1" applyAlignment="1">
      <alignment horizontal="center" vertical="center"/>
    </xf>
    <xf numFmtId="166" fontId="20" fillId="2" borderId="0" xfId="0" applyNumberFormat="1" applyFont="1" applyFill="1"/>
    <xf numFmtId="166" fontId="43" fillId="23" borderId="20" xfId="1" applyNumberFormat="1" applyFont="1" applyFill="1" applyBorder="1" applyAlignment="1">
      <alignment horizontal="center" vertical="center"/>
    </xf>
    <xf numFmtId="177" fontId="3" fillId="2" borderId="17" xfId="1" applyNumberFormat="1" applyFont="1" applyFill="1" applyBorder="1" applyAlignment="1">
      <alignment horizontal="right" vertical="center"/>
    </xf>
    <xf numFmtId="0" fontId="20" fillId="12" borderId="27" xfId="4" applyNumberFormat="1" applyFont="1" applyFill="1" applyBorder="1" applyAlignment="1">
      <alignment vertical="center"/>
    </xf>
    <xf numFmtId="175" fontId="20" fillId="12" borderId="27" xfId="4" applyNumberFormat="1" applyFont="1" applyFill="1" applyBorder="1" applyAlignment="1">
      <alignment horizontal="center" vertical="center"/>
    </xf>
    <xf numFmtId="175" fontId="20" fillId="12" borderId="28" xfId="4" applyNumberFormat="1" applyFont="1" applyFill="1" applyBorder="1" applyAlignment="1">
      <alignment horizontal="center" vertical="center"/>
    </xf>
    <xf numFmtId="166" fontId="20" fillId="12" borderId="27" xfId="1" applyNumberFormat="1" applyFont="1" applyFill="1" applyBorder="1" applyAlignment="1">
      <alignment horizontal="right" vertical="center"/>
    </xf>
    <xf numFmtId="0" fontId="4" fillId="0" borderId="16" xfId="0" applyFont="1" applyBorder="1" applyAlignment="1">
      <alignment vertical="center"/>
    </xf>
    <xf numFmtId="3" fontId="43" fillId="13" borderId="26" xfId="9" applyNumberFormat="1" applyFont="1" applyFill="1" applyBorder="1" applyAlignment="1">
      <alignment horizontal="center" vertical="center"/>
    </xf>
    <xf numFmtId="0" fontId="64" fillId="0" borderId="0" xfId="0" quotePrefix="1" applyFont="1" applyAlignment="1">
      <alignment horizontal="left" wrapText="1"/>
    </xf>
    <xf numFmtId="0" fontId="64" fillId="0" borderId="0" xfId="0" applyFont="1" applyAlignment="1">
      <alignment horizontal="left"/>
    </xf>
    <xf numFmtId="0" fontId="64" fillId="0" borderId="0" xfId="0" quotePrefix="1" applyFont="1" applyAlignment="1">
      <alignment horizontal="center" vertical="center" wrapText="1"/>
    </xf>
    <xf numFmtId="0" fontId="64" fillId="0" borderId="0" xfId="0" applyFont="1" applyAlignment="1">
      <alignment horizontal="center" vertical="center"/>
    </xf>
    <xf numFmtId="43" fontId="4" fillId="0" borderId="0" xfId="19" applyFont="1" applyFill="1" applyAlignment="1">
      <alignment horizontal="center"/>
    </xf>
    <xf numFmtId="166" fontId="20" fillId="2" borderId="0" xfId="0" applyNumberFormat="1" applyFont="1" applyFill="1" applyAlignment="1">
      <alignment horizontal="right" vertical="center"/>
    </xf>
    <xf numFmtId="0" fontId="43" fillId="10" borderId="0" xfId="0" applyFont="1" applyFill="1" applyAlignment="1">
      <alignment horizontal="right" vertical="center" indent="1"/>
    </xf>
    <xf numFmtId="0" fontId="17" fillId="4" borderId="0" xfId="7" applyFont="1" applyFill="1"/>
    <xf numFmtId="0" fontId="21" fillId="4" borderId="0" xfId="7" applyFont="1" applyFill="1" applyAlignment="1">
      <alignment horizontal="center"/>
    </xf>
    <xf numFmtId="0" fontId="21" fillId="0" borderId="0" xfId="7" applyFont="1" applyAlignment="1">
      <alignment horizontal="center"/>
    </xf>
    <xf numFmtId="0" fontId="79" fillId="0" borderId="0" xfId="7" applyFont="1" applyAlignment="1">
      <alignment horizontal="center"/>
    </xf>
    <xf numFmtId="0" fontId="16" fillId="2" borderId="0" xfId="0" applyFont="1" applyFill="1"/>
    <xf numFmtId="0" fontId="18" fillId="4" borderId="0" xfId="7" applyFont="1" applyFill="1" applyAlignment="1">
      <alignment horizontal="left" wrapText="1"/>
    </xf>
    <xf numFmtId="0" fontId="40" fillId="7" borderId="14" xfId="7" applyFont="1" applyFill="1" applyBorder="1" applyAlignment="1">
      <alignment horizontal="center"/>
    </xf>
    <xf numFmtId="0" fontId="40" fillId="7" borderId="25" xfId="7" applyFont="1" applyFill="1" applyBorder="1" applyAlignment="1">
      <alignment horizontal="center"/>
    </xf>
    <xf numFmtId="0" fontId="40" fillId="7" borderId="26" xfId="7" applyFont="1" applyFill="1" applyBorder="1" applyAlignment="1">
      <alignment horizontal="center"/>
    </xf>
    <xf numFmtId="0" fontId="21" fillId="4" borderId="18" xfId="7" applyFont="1" applyFill="1" applyBorder="1" applyAlignment="1">
      <alignment horizontal="center"/>
    </xf>
    <xf numFmtId="0" fontId="21" fillId="4" borderId="4" xfId="7" applyFont="1" applyFill="1" applyBorder="1" applyAlignment="1">
      <alignment horizontal="center"/>
    </xf>
    <xf numFmtId="0" fontId="21" fillId="4" borderId="24" xfId="7" applyFont="1" applyFill="1" applyBorder="1" applyAlignment="1">
      <alignment horizontal="center"/>
    </xf>
    <xf numFmtId="0" fontId="21" fillId="4" borderId="14" xfId="7" applyFont="1" applyFill="1" applyBorder="1" applyAlignment="1">
      <alignment horizontal="left"/>
    </xf>
    <xf numFmtId="3" fontId="21" fillId="4" borderId="25" xfId="7" applyNumberFormat="1" applyFont="1" applyFill="1" applyBorder="1" applyAlignment="1">
      <alignment horizontal="center" vertical="center"/>
    </xf>
    <xf numFmtId="3" fontId="21" fillId="4" borderId="0" xfId="7" applyNumberFormat="1" applyFont="1" applyFill="1" applyAlignment="1">
      <alignment horizontal="center" vertical="center"/>
    </xf>
    <xf numFmtId="3" fontId="21" fillId="0" borderId="23" xfId="7" applyNumberFormat="1" applyFont="1" applyBorder="1" applyAlignment="1">
      <alignment horizontal="center" vertical="center"/>
    </xf>
    <xf numFmtId="0" fontId="21" fillId="4" borderId="16" xfId="7" applyFont="1" applyFill="1" applyBorder="1" applyAlignment="1">
      <alignment horizontal="left"/>
    </xf>
    <xf numFmtId="3" fontId="80" fillId="0" borderId="0" xfId="7" applyNumberFormat="1" applyFont="1" applyAlignment="1">
      <alignment horizontal="center" vertical="center"/>
    </xf>
    <xf numFmtId="43" fontId="4" fillId="2" borderId="0" xfId="19" applyFont="1" applyFill="1"/>
    <xf numFmtId="3" fontId="21" fillId="0" borderId="0" xfId="7" applyNumberFormat="1" applyFont="1" applyAlignment="1">
      <alignment horizontal="center" vertical="center"/>
    </xf>
    <xf numFmtId="0" fontId="17" fillId="24" borderId="30" xfId="7" applyFont="1" applyFill="1" applyBorder="1" applyAlignment="1">
      <alignment horizontal="left" wrapText="1"/>
    </xf>
    <xf numFmtId="3" fontId="17" fillId="24" borderId="1" xfId="7" applyNumberFormat="1" applyFont="1" applyFill="1" applyBorder="1" applyAlignment="1">
      <alignment horizontal="center" vertical="center"/>
    </xf>
    <xf numFmtId="3" fontId="4" fillId="2" borderId="0" xfId="0" applyNumberFormat="1" applyFont="1" applyFill="1" applyAlignment="1">
      <alignment vertical="center"/>
    </xf>
    <xf numFmtId="2" fontId="21" fillId="4" borderId="16" xfId="7" applyNumberFormat="1" applyFont="1" applyFill="1" applyBorder="1" applyAlignment="1">
      <alignment horizontal="left"/>
    </xf>
    <xf numFmtId="3" fontId="80" fillId="4" borderId="0" xfId="7" applyNumberFormat="1" applyFont="1" applyFill="1" applyAlignment="1">
      <alignment horizontal="center" vertical="center"/>
    </xf>
    <xf numFmtId="170" fontId="4" fillId="2" borderId="0" xfId="19" applyNumberFormat="1" applyFont="1" applyFill="1" applyAlignment="1">
      <alignment vertical="center"/>
    </xf>
    <xf numFmtId="168" fontId="21" fillId="4" borderId="0" xfId="7" applyNumberFormat="1" applyFont="1" applyFill="1" applyAlignment="1">
      <alignment horizontal="center" vertical="center"/>
    </xf>
    <xf numFmtId="0" fontId="17" fillId="25" borderId="30" xfId="7" applyFont="1" applyFill="1" applyBorder="1" applyAlignment="1">
      <alignment horizontal="left"/>
    </xf>
    <xf numFmtId="0" fontId="21" fillId="25" borderId="1" xfId="7" applyFont="1" applyFill="1" applyBorder="1" applyAlignment="1">
      <alignment horizontal="center"/>
    </xf>
    <xf numFmtId="3" fontId="21" fillId="25" borderId="1" xfId="7" applyNumberFormat="1" applyFont="1" applyFill="1" applyBorder="1" applyAlignment="1">
      <alignment horizontal="center"/>
    </xf>
    <xf numFmtId="43" fontId="4" fillId="2" borderId="0" xfId="19" applyFont="1" applyFill="1" applyAlignment="1">
      <alignment vertical="center"/>
    </xf>
    <xf numFmtId="0" fontId="17" fillId="26" borderId="30" xfId="7" applyFont="1" applyFill="1" applyBorder="1" applyAlignment="1">
      <alignment horizontal="left" vertical="center"/>
    </xf>
    <xf numFmtId="166" fontId="17" fillId="26" borderId="1" xfId="7" applyNumberFormat="1" applyFont="1" applyFill="1" applyBorder="1" applyAlignment="1">
      <alignment horizontal="center" vertical="center"/>
    </xf>
    <xf numFmtId="166" fontId="38" fillId="26" borderId="1" xfId="7" applyNumberFormat="1" applyFont="1" applyFill="1" applyBorder="1" applyAlignment="1">
      <alignment horizontal="center" vertical="center"/>
    </xf>
    <xf numFmtId="166" fontId="17" fillId="27" borderId="1" xfId="7" applyNumberFormat="1" applyFont="1" applyFill="1" applyBorder="1" applyAlignment="1">
      <alignment horizontal="center" vertical="center"/>
    </xf>
    <xf numFmtId="3" fontId="3" fillId="2" borderId="0" xfId="9" applyNumberFormat="1" applyFont="1" applyAlignment="1">
      <alignment horizontal="center" vertical="center"/>
    </xf>
    <xf numFmtId="0" fontId="17" fillId="27" borderId="30" xfId="7" applyFont="1" applyFill="1" applyBorder="1" applyAlignment="1">
      <alignment horizontal="left" vertical="center"/>
    </xf>
    <xf numFmtId="0" fontId="21" fillId="0" borderId="0" xfId="7" applyFont="1" applyAlignment="1">
      <alignment horizontal="left" vertical="top" wrapText="1"/>
    </xf>
    <xf numFmtId="0" fontId="49" fillId="0" borderId="0" xfId="0" applyFont="1"/>
    <xf numFmtId="0" fontId="4" fillId="2" borderId="2" xfId="0" applyFont="1" applyFill="1" applyBorder="1"/>
    <xf numFmtId="0" fontId="4" fillId="2" borderId="2" xfId="0" applyFont="1" applyFill="1" applyBorder="1" applyAlignment="1">
      <alignment horizontal="left" vertical="center" wrapText="1"/>
    </xf>
    <xf numFmtId="175" fontId="4" fillId="2" borderId="0" xfId="4" applyNumberFormat="1" applyFont="1" applyFill="1" applyAlignment="1">
      <alignment horizontal="center" vertical="center"/>
    </xf>
    <xf numFmtId="0" fontId="4" fillId="2" borderId="0" xfId="9" applyFont="1" applyAlignment="1">
      <alignment horizontal="left" vertical="center"/>
    </xf>
    <xf numFmtId="0" fontId="43" fillId="10" borderId="15" xfId="9" applyFont="1" applyFill="1" applyBorder="1" applyAlignment="1">
      <alignment horizontal="left" vertical="center"/>
    </xf>
    <xf numFmtId="0" fontId="43" fillId="10" borderId="25" xfId="4" applyNumberFormat="1" applyFont="1" applyFill="1" applyBorder="1" applyAlignment="1">
      <alignment horizontal="center" vertical="center"/>
    </xf>
    <xf numFmtId="0" fontId="43" fillId="10" borderId="14" xfId="4" applyNumberFormat="1" applyFont="1" applyFill="1" applyBorder="1" applyAlignment="1">
      <alignment horizontal="center" vertical="center"/>
    </xf>
    <xf numFmtId="10" fontId="43" fillId="10" borderId="26" xfId="1" applyNumberFormat="1" applyFont="1" applyFill="1" applyBorder="1" applyAlignment="1">
      <alignment horizontal="center" vertical="center"/>
    </xf>
    <xf numFmtId="175" fontId="20" fillId="8" borderId="34" xfId="4" applyNumberFormat="1" applyFont="1" applyFill="1" applyBorder="1" applyAlignment="1">
      <alignment horizontal="left" vertical="center"/>
    </xf>
    <xf numFmtId="175" fontId="20" fillId="8" borderId="1" xfId="4" applyNumberFormat="1" applyFont="1" applyFill="1" applyBorder="1" applyAlignment="1">
      <alignment horizontal="center" vertical="center"/>
    </xf>
    <xf numFmtId="175" fontId="20" fillId="8" borderId="30" xfId="4" applyNumberFormat="1" applyFont="1" applyFill="1" applyBorder="1" applyAlignment="1">
      <alignment horizontal="center" vertical="center"/>
    </xf>
    <xf numFmtId="166" fontId="20" fillId="8" borderId="31" xfId="1" applyNumberFormat="1" applyFont="1" applyFill="1" applyBorder="1" applyAlignment="1">
      <alignment horizontal="center" vertical="center"/>
    </xf>
    <xf numFmtId="0" fontId="4" fillId="0" borderId="17" xfId="9" applyFont="1" applyFill="1" applyBorder="1" applyAlignment="1">
      <alignment horizontal="left" vertical="center" indent="1"/>
    </xf>
    <xf numFmtId="175" fontId="4" fillId="0" borderId="0" xfId="4" applyNumberFormat="1" applyFont="1" applyFill="1" applyBorder="1" applyAlignment="1">
      <alignment horizontal="center" vertical="center"/>
    </xf>
    <xf numFmtId="0" fontId="3" fillId="0" borderId="17" xfId="9" applyFont="1" applyFill="1" applyBorder="1" applyAlignment="1">
      <alignment horizontal="left" indent="1"/>
    </xf>
    <xf numFmtId="175" fontId="4" fillId="2" borderId="39" xfId="4" applyNumberFormat="1" applyFont="1" applyFill="1" applyBorder="1" applyAlignment="1">
      <alignment horizontal="center" vertical="center"/>
    </xf>
    <xf numFmtId="175" fontId="4" fillId="0" borderId="39" xfId="4" applyNumberFormat="1" applyFont="1" applyFill="1" applyBorder="1" applyAlignment="1">
      <alignment horizontal="center" vertical="center"/>
    </xf>
    <xf numFmtId="166" fontId="4" fillId="0" borderId="23" xfId="1" applyNumberFormat="1" applyFont="1" applyFill="1" applyBorder="1" applyAlignment="1">
      <alignment horizontal="center" vertical="center"/>
    </xf>
    <xf numFmtId="175" fontId="4" fillId="0" borderId="16" xfId="4" applyNumberFormat="1" applyFont="1" applyFill="1" applyBorder="1" applyAlignment="1">
      <alignment horizontal="center" vertical="center"/>
    </xf>
    <xf numFmtId="166" fontId="4" fillId="0" borderId="23" xfId="1" applyNumberFormat="1" applyFont="1" applyFill="1" applyBorder="1" applyAlignment="1">
      <alignment horizontal="right" vertical="center"/>
    </xf>
    <xf numFmtId="0" fontId="20" fillId="8" borderId="34" xfId="9" applyFont="1" applyFill="1" applyBorder="1" applyAlignment="1">
      <alignment horizontal="left" vertical="center"/>
    </xf>
    <xf numFmtId="175" fontId="4" fillId="0" borderId="16" xfId="4" applyNumberFormat="1" applyFont="1" applyBorder="1" applyAlignment="1">
      <alignment horizontal="center" vertical="center"/>
    </xf>
    <xf numFmtId="175" fontId="4" fillId="0" borderId="0" xfId="4" applyNumberFormat="1" applyFont="1" applyBorder="1" applyAlignment="1">
      <alignment horizontal="center" vertical="center"/>
    </xf>
    <xf numFmtId="175" fontId="4" fillId="2" borderId="57" xfId="4" applyNumberFormat="1" applyFont="1" applyFill="1" applyBorder="1" applyAlignment="1">
      <alignment horizontal="center" vertical="center"/>
    </xf>
    <xf numFmtId="175" fontId="20" fillId="8" borderId="5" xfId="4" applyNumberFormat="1" applyFont="1" applyFill="1" applyBorder="1" applyAlignment="1">
      <alignment horizontal="center" vertical="center"/>
    </xf>
    <xf numFmtId="166" fontId="20" fillId="8" borderId="58" xfId="1" applyNumberFormat="1" applyFont="1" applyFill="1" applyBorder="1" applyAlignment="1">
      <alignment horizontal="right" vertical="center"/>
    </xf>
    <xf numFmtId="166" fontId="4" fillId="2" borderId="4" xfId="1" applyNumberFormat="1" applyFont="1" applyFill="1" applyBorder="1" applyAlignment="1">
      <alignment horizontal="center" vertical="center"/>
    </xf>
    <xf numFmtId="175" fontId="3" fillId="2" borderId="0" xfId="4" applyNumberFormat="1" applyFont="1" applyFill="1" applyAlignment="1">
      <alignment horizontal="center" vertical="center"/>
    </xf>
    <xf numFmtId="0" fontId="43" fillId="10" borderId="14" xfId="9" applyFont="1" applyFill="1" applyBorder="1">
      <alignment horizontal="left"/>
    </xf>
    <xf numFmtId="0" fontId="41" fillId="8" borderId="40" xfId="9" applyFont="1" applyFill="1" applyBorder="1" applyAlignment="1">
      <alignment horizontal="left" vertical="center"/>
    </xf>
    <xf numFmtId="175" fontId="41" fillId="8" borderId="40" xfId="4" applyNumberFormat="1" applyFont="1" applyFill="1" applyBorder="1" applyAlignment="1">
      <alignment horizontal="center" vertical="center"/>
    </xf>
    <xf numFmtId="175" fontId="41" fillId="8" borderId="32" xfId="4" applyNumberFormat="1" applyFont="1" applyFill="1" applyBorder="1" applyAlignment="1">
      <alignment horizontal="center" vertical="center"/>
    </xf>
    <xf numFmtId="166" fontId="41" fillId="8" borderId="60" xfId="1" applyNumberFormat="1" applyFont="1" applyFill="1" applyBorder="1" applyAlignment="1">
      <alignment horizontal="center" vertical="center"/>
    </xf>
    <xf numFmtId="166" fontId="41" fillId="8" borderId="61" xfId="1" applyNumberFormat="1" applyFont="1" applyFill="1" applyBorder="1" applyAlignment="1">
      <alignment horizontal="right" vertical="center"/>
    </xf>
    <xf numFmtId="0" fontId="3" fillId="2" borderId="16" xfId="9" applyFont="1" applyBorder="1" applyAlignment="1">
      <alignment horizontal="left" indent="1"/>
    </xf>
    <xf numFmtId="166" fontId="3" fillId="2" borderId="23" xfId="1" applyNumberFormat="1" applyFont="1" applyFill="1" applyBorder="1" applyAlignment="1">
      <alignment horizontal="center" vertical="center"/>
    </xf>
    <xf numFmtId="166" fontId="3" fillId="2" borderId="62" xfId="1" applyNumberFormat="1" applyFont="1" applyFill="1" applyBorder="1" applyAlignment="1">
      <alignment horizontal="right" vertical="center"/>
    </xf>
    <xf numFmtId="0" fontId="3" fillId="0" borderId="16" xfId="4" applyNumberFormat="1" applyFont="1" applyFill="1" applyBorder="1" applyAlignment="1">
      <alignment horizontal="left" indent="1"/>
    </xf>
    <xf numFmtId="175" fontId="3" fillId="0" borderId="0" xfId="4" applyNumberFormat="1" applyFont="1" applyFill="1" applyAlignment="1">
      <alignment horizontal="left" vertical="center"/>
    </xf>
    <xf numFmtId="175" fontId="3" fillId="2" borderId="0" xfId="4" applyNumberFormat="1" applyFont="1" applyFill="1" applyAlignment="1">
      <alignment horizontal="left" vertical="center"/>
    </xf>
    <xf numFmtId="175" fontId="41" fillId="8" borderId="40" xfId="4" applyNumberFormat="1" applyFont="1" applyFill="1" applyBorder="1" applyAlignment="1">
      <alignment horizontal="left" vertical="center"/>
    </xf>
    <xf numFmtId="175" fontId="41" fillId="8" borderId="32" xfId="4" applyNumberFormat="1" applyFont="1" applyFill="1" applyBorder="1" applyAlignment="1">
      <alignment horizontal="left" vertical="center"/>
    </xf>
    <xf numFmtId="175" fontId="3" fillId="2" borderId="16" xfId="4" applyNumberFormat="1" applyFont="1" applyFill="1" applyBorder="1" applyAlignment="1">
      <alignment horizontal="left" vertical="center"/>
    </xf>
    <xf numFmtId="166" fontId="3" fillId="2" borderId="23" xfId="1" applyNumberFormat="1" applyFont="1" applyFill="1" applyBorder="1" applyAlignment="1">
      <alignment horizontal="right" vertical="center"/>
    </xf>
    <xf numFmtId="175" fontId="3" fillId="2" borderId="0" xfId="4" applyNumberFormat="1" applyFont="1" applyFill="1" applyAlignment="1">
      <alignment horizontal="right" vertical="center"/>
    </xf>
    <xf numFmtId="0" fontId="4" fillId="0" borderId="16" xfId="9" applyFont="1" applyFill="1" applyBorder="1" applyAlignment="1">
      <alignment horizontal="left" vertical="center" indent="1"/>
    </xf>
    <xf numFmtId="175" fontId="4" fillId="0" borderId="57" xfId="4" applyNumberFormat="1" applyFont="1" applyFill="1" applyBorder="1" applyAlignment="1">
      <alignment horizontal="center" vertical="center"/>
    </xf>
    <xf numFmtId="0" fontId="21" fillId="25" borderId="13" xfId="7" applyFont="1" applyFill="1" applyBorder="1" applyAlignment="1">
      <alignment horizontal="center"/>
    </xf>
    <xf numFmtId="166" fontId="17" fillId="26" borderId="13" xfId="7" applyNumberFormat="1" applyFont="1" applyFill="1" applyBorder="1" applyAlignment="1">
      <alignment horizontal="center" vertical="center"/>
    </xf>
    <xf numFmtId="166" fontId="17" fillId="27" borderId="13" xfId="7" applyNumberFormat="1" applyFont="1" applyFill="1" applyBorder="1" applyAlignment="1">
      <alignment horizontal="center" vertical="center"/>
    </xf>
    <xf numFmtId="0" fontId="43" fillId="10" borderId="0" xfId="0" applyFont="1" applyFill="1" applyAlignment="1">
      <alignment horizontal="left" wrapText="1" indent="1"/>
    </xf>
    <xf numFmtId="3" fontId="39" fillId="0" borderId="2" xfId="7" applyNumberFormat="1" applyFont="1" applyBorder="1" applyAlignment="1">
      <alignment horizontal="center" vertical="center"/>
    </xf>
    <xf numFmtId="3" fontId="39" fillId="0" borderId="56" xfId="7" applyNumberFormat="1" applyFont="1" applyBorder="1" applyAlignment="1">
      <alignment horizontal="center" vertical="center"/>
    </xf>
    <xf numFmtId="0" fontId="21" fillId="0" borderId="16" xfId="7" applyFont="1" applyBorder="1" applyAlignment="1">
      <alignment horizontal="left" vertical="center"/>
    </xf>
    <xf numFmtId="3" fontId="39" fillId="0" borderId="0" xfId="7" applyNumberFormat="1" applyFont="1" applyAlignment="1">
      <alignment horizontal="center" vertical="center"/>
    </xf>
    <xf numFmtId="0" fontId="16" fillId="0" borderId="0" xfId="0" applyFont="1"/>
    <xf numFmtId="0" fontId="21" fillId="0" borderId="39" xfId="7" applyFont="1" applyBorder="1" applyAlignment="1">
      <alignment horizontal="left" vertical="center"/>
    </xf>
    <xf numFmtId="3" fontId="21" fillId="0" borderId="2" xfId="7" applyNumberFormat="1" applyFont="1" applyBorder="1" applyAlignment="1">
      <alignment horizontal="center" vertical="center"/>
    </xf>
    <xf numFmtId="3" fontId="16" fillId="0" borderId="0" xfId="0" applyNumberFormat="1" applyFont="1"/>
    <xf numFmtId="3" fontId="21" fillId="0" borderId="16" xfId="7" applyNumberFormat="1" applyFont="1" applyBorder="1" applyAlignment="1">
      <alignment horizontal="left"/>
    </xf>
    <xf numFmtId="3" fontId="3" fillId="0" borderId="0" xfId="9" applyNumberFormat="1" applyFont="1" applyFill="1" applyAlignment="1">
      <alignment horizontal="center" vertical="center"/>
    </xf>
    <xf numFmtId="3" fontId="21" fillId="0" borderId="39" xfId="7" applyNumberFormat="1" applyFont="1" applyBorder="1" applyAlignment="1">
      <alignment horizontal="left"/>
    </xf>
    <xf numFmtId="14" fontId="29" fillId="2" borderId="47" xfId="26" applyNumberFormat="1" applyFont="1" applyFill="1" applyBorder="1" applyAlignment="1">
      <alignment horizontal="center" vertical="center"/>
    </xf>
    <xf numFmtId="168" fontId="29" fillId="2" borderId="47" xfId="26" applyNumberFormat="1" applyFont="1" applyFill="1" applyBorder="1" applyAlignment="1">
      <alignment horizontal="center" vertical="center"/>
    </xf>
    <xf numFmtId="14" fontId="29" fillId="2" borderId="51" xfId="26" applyNumberFormat="1" applyFont="1" applyFill="1" applyBorder="1" applyAlignment="1">
      <alignment horizontal="center" vertical="center"/>
    </xf>
    <xf numFmtId="168" fontId="29" fillId="2" borderId="51" xfId="26" applyNumberFormat="1" applyFont="1" applyFill="1" applyBorder="1" applyAlignment="1">
      <alignment horizontal="center" vertical="center"/>
    </xf>
    <xf numFmtId="184" fontId="29" fillId="2" borderId="51" xfId="26" applyNumberFormat="1" applyFont="1" applyFill="1" applyBorder="1" applyAlignment="1">
      <alignment horizontal="center" vertical="center"/>
    </xf>
    <xf numFmtId="14" fontId="29" fillId="2" borderId="52" xfId="26" applyNumberFormat="1" applyFont="1" applyFill="1" applyBorder="1" applyAlignment="1">
      <alignment horizontal="center" vertical="center"/>
    </xf>
    <xf numFmtId="168" fontId="29" fillId="2" borderId="52" xfId="26" applyNumberFormat="1" applyFont="1" applyFill="1" applyBorder="1" applyAlignment="1">
      <alignment horizontal="center" vertical="center"/>
    </xf>
    <xf numFmtId="14" fontId="29" fillId="2" borderId="48" xfId="26" applyNumberFormat="1" applyFont="1" applyFill="1" applyBorder="1" applyAlignment="1">
      <alignment horizontal="center" vertical="center"/>
    </xf>
    <xf numFmtId="168" fontId="29" fillId="2" borderId="48" xfId="26" applyNumberFormat="1" applyFont="1" applyFill="1" applyBorder="1" applyAlignment="1">
      <alignment horizontal="center" vertical="center"/>
    </xf>
    <xf numFmtId="14" fontId="29" fillId="2" borderId="53" xfId="26" applyNumberFormat="1" applyFont="1" applyFill="1" applyBorder="1" applyAlignment="1">
      <alignment horizontal="center" vertical="center"/>
    </xf>
    <xf numFmtId="14" fontId="29" fillId="2" borderId="0" xfId="26" applyNumberFormat="1" applyFont="1" applyFill="1" applyAlignment="1">
      <alignment horizontal="center" vertical="center"/>
    </xf>
    <xf numFmtId="168" fontId="29" fillId="2" borderId="0" xfId="26" applyNumberFormat="1" applyFont="1" applyFill="1" applyAlignment="1">
      <alignment horizontal="center" vertical="center"/>
    </xf>
    <xf numFmtId="0" fontId="26" fillId="2" borderId="47" xfId="26" applyFont="1" applyFill="1" applyBorder="1" applyAlignment="1">
      <alignment horizontal="center" vertical="center"/>
    </xf>
    <xf numFmtId="0" fontId="27" fillId="2" borderId="47" xfId="26" applyFont="1" applyFill="1" applyBorder="1" applyAlignment="1">
      <alignment horizontal="center" vertical="center"/>
    </xf>
    <xf numFmtId="3" fontId="27" fillId="2" borderId="47" xfId="26" applyNumberFormat="1" applyFont="1" applyFill="1" applyBorder="1" applyAlignment="1">
      <alignment horizontal="center" vertical="center"/>
    </xf>
    <xf numFmtId="14" fontId="27" fillId="2" borderId="47" xfId="26" applyNumberFormat="1" applyFont="1" applyFill="1" applyBorder="1" applyAlignment="1">
      <alignment horizontal="center" vertical="center"/>
    </xf>
    <xf numFmtId="168" fontId="27" fillId="2" borderId="47" xfId="26" applyNumberFormat="1" applyFont="1" applyFill="1" applyBorder="1" applyAlignment="1">
      <alignment horizontal="center" vertical="center"/>
    </xf>
    <xf numFmtId="168" fontId="27" fillId="2" borderId="54" xfId="26" applyNumberFormat="1" applyFont="1" applyFill="1" applyBorder="1" applyAlignment="1">
      <alignment horizontal="center" vertical="center"/>
    </xf>
    <xf numFmtId="168" fontId="27" fillId="2" borderId="0" xfId="26" applyNumberFormat="1" applyFont="1" applyFill="1" applyAlignment="1">
      <alignment horizontal="center" vertical="center"/>
    </xf>
    <xf numFmtId="0" fontId="77" fillId="2" borderId="48" xfId="26" applyFont="1" applyFill="1" applyBorder="1" applyAlignment="1">
      <alignment horizontal="center" vertical="center"/>
    </xf>
    <xf numFmtId="168" fontId="25" fillId="2" borderId="63" xfId="26" applyNumberFormat="1" applyFont="1" applyFill="1" applyBorder="1" applyAlignment="1">
      <alignment horizontal="center" vertical="center"/>
    </xf>
    <xf numFmtId="3" fontId="4" fillId="0" borderId="0" xfId="0" applyNumberFormat="1" applyFont="1" applyAlignment="1">
      <alignment vertical="center"/>
    </xf>
    <xf numFmtId="43" fontId="4" fillId="0" borderId="0" xfId="19" applyFont="1" applyFill="1" applyAlignment="1">
      <alignment vertical="center"/>
    </xf>
    <xf numFmtId="175" fontId="4" fillId="2" borderId="4" xfId="4" applyNumberFormat="1" applyFont="1" applyFill="1" applyBorder="1" applyAlignment="1">
      <alignment horizontal="center" vertical="center"/>
    </xf>
    <xf numFmtId="0" fontId="4" fillId="0" borderId="18" xfId="9" applyFont="1" applyFill="1" applyBorder="1" applyAlignment="1">
      <alignment horizontal="left" vertical="center" indent="1"/>
    </xf>
    <xf numFmtId="166" fontId="4" fillId="2" borderId="24" xfId="1" applyNumberFormat="1" applyFont="1" applyFill="1" applyBorder="1" applyAlignment="1">
      <alignment horizontal="right" vertical="center"/>
    </xf>
    <xf numFmtId="175" fontId="20" fillId="8" borderId="57" xfId="4" applyNumberFormat="1" applyFont="1" applyFill="1" applyBorder="1" applyAlignment="1">
      <alignment horizontal="center" vertical="center"/>
    </xf>
    <xf numFmtId="0" fontId="4" fillId="0" borderId="45" xfId="9" applyFont="1" applyFill="1" applyBorder="1" applyAlignment="1">
      <alignment horizontal="left" vertical="center" indent="1"/>
    </xf>
    <xf numFmtId="175" fontId="4" fillId="2" borderId="27" xfId="4" applyNumberFormat="1" applyFont="1" applyFill="1" applyBorder="1" applyAlignment="1">
      <alignment horizontal="center" vertical="center"/>
    </xf>
    <xf numFmtId="176" fontId="3" fillId="2" borderId="17" xfId="1" applyNumberFormat="1" applyFont="1" applyFill="1" applyBorder="1" applyAlignment="1">
      <alignment horizontal="right" vertical="center"/>
    </xf>
    <xf numFmtId="10" fontId="3" fillId="0" borderId="23" xfId="1" applyNumberFormat="1" applyFont="1" applyFill="1" applyBorder="1" applyAlignment="1">
      <alignment horizontal="right" vertical="center"/>
    </xf>
    <xf numFmtId="166" fontId="3" fillId="0" borderId="23" xfId="1" applyNumberFormat="1" applyFont="1" applyFill="1" applyBorder="1" applyAlignment="1">
      <alignment horizontal="right" vertical="center"/>
    </xf>
    <xf numFmtId="2" fontId="21" fillId="4" borderId="39" xfId="7" applyNumberFormat="1" applyFont="1" applyFill="1" applyBorder="1" applyAlignment="1">
      <alignment horizontal="left"/>
    </xf>
    <xf numFmtId="0" fontId="42" fillId="0" borderId="0" xfId="0" applyFont="1" applyAlignment="1">
      <alignment horizontal="left"/>
    </xf>
    <xf numFmtId="0" fontId="45" fillId="0" borderId="0" xfId="0" applyFont="1" applyAlignment="1">
      <alignment horizontal="left" indent="1"/>
    </xf>
    <xf numFmtId="170" fontId="4" fillId="2" borderId="0" xfId="19" applyNumberFormat="1" applyFont="1" applyFill="1" applyAlignment="1">
      <alignment horizontal="left"/>
    </xf>
    <xf numFmtId="170" fontId="4" fillId="2" borderId="0" xfId="19" applyNumberFormat="1" applyFont="1" applyFill="1" applyAlignment="1">
      <alignment horizontal="left" vertical="center"/>
    </xf>
    <xf numFmtId="170" fontId="5" fillId="0" borderId="0" xfId="19" applyNumberFormat="1" applyFont="1"/>
    <xf numFmtId="0" fontId="4" fillId="2" borderId="16" xfId="0" applyFont="1" applyFill="1" applyBorder="1"/>
    <xf numFmtId="0" fontId="21" fillId="0" borderId="16" xfId="7" applyFont="1" applyBorder="1" applyAlignment="1">
      <alignment horizontal="left"/>
    </xf>
    <xf numFmtId="3" fontId="39" fillId="0" borderId="23" xfId="7" applyNumberFormat="1" applyFont="1" applyBorder="1" applyAlignment="1">
      <alignment horizontal="center" vertical="center"/>
    </xf>
    <xf numFmtId="3" fontId="22" fillId="4" borderId="0" xfId="7" applyNumberFormat="1" applyFont="1" applyFill="1" applyAlignment="1">
      <alignment horizontal="center" vertical="center"/>
    </xf>
    <xf numFmtId="0" fontId="4" fillId="21" borderId="0" xfId="12" applyFont="1" applyFill="1"/>
    <xf numFmtId="177" fontId="4" fillId="0" borderId="8" xfId="1" applyNumberFormat="1" applyFont="1" applyBorder="1" applyAlignment="1">
      <alignment horizontal="center" vertical="center" wrapText="1"/>
    </xf>
    <xf numFmtId="3" fontId="21" fillId="0" borderId="5" xfId="7" applyNumberFormat="1" applyFont="1" applyBorder="1" applyAlignment="1">
      <alignment horizontal="center" vertical="center"/>
    </xf>
    <xf numFmtId="168" fontId="21" fillId="0" borderId="5" xfId="7" applyNumberFormat="1" applyFont="1" applyBorder="1" applyAlignment="1">
      <alignment horizontal="center" vertical="center"/>
    </xf>
    <xf numFmtId="4" fontId="21" fillId="0" borderId="58" xfId="7" applyNumberFormat="1" applyFont="1" applyBorder="1" applyAlignment="1">
      <alignment horizontal="center" vertical="center"/>
    </xf>
    <xf numFmtId="3" fontId="21" fillId="0" borderId="4" xfId="7" applyNumberFormat="1" applyFont="1" applyBorder="1" applyAlignment="1">
      <alignment horizontal="center" vertical="center"/>
    </xf>
    <xf numFmtId="168" fontId="21" fillId="0" borderId="4" xfId="7" applyNumberFormat="1" applyFont="1" applyBorder="1" applyAlignment="1">
      <alignment horizontal="center" vertical="center"/>
    </xf>
    <xf numFmtId="4" fontId="21" fillId="0" borderId="24" xfId="7" applyNumberFormat="1" applyFont="1" applyBorder="1" applyAlignment="1">
      <alignment horizontal="center" vertical="center"/>
    </xf>
    <xf numFmtId="0" fontId="4" fillId="2" borderId="16" xfId="9" applyFont="1" applyBorder="1">
      <alignment horizontal="left"/>
    </xf>
    <xf numFmtId="3" fontId="39" fillId="0" borderId="8" xfId="7" applyNumberFormat="1" applyFont="1" applyBorder="1" applyAlignment="1">
      <alignment horizontal="center" vertical="center"/>
    </xf>
    <xf numFmtId="0" fontId="41" fillId="8" borderId="30" xfId="9" applyFont="1" applyFill="1" applyBorder="1" applyAlignment="1"/>
    <xf numFmtId="166" fontId="38" fillId="27" borderId="1" xfId="7" applyNumberFormat="1" applyFont="1" applyFill="1" applyBorder="1" applyAlignment="1">
      <alignment horizontal="center" vertical="center"/>
    </xf>
    <xf numFmtId="175" fontId="44" fillId="2" borderId="0" xfId="4" applyNumberFormat="1" applyFont="1" applyFill="1" applyAlignment="1">
      <alignment horizontal="center" vertical="center"/>
    </xf>
    <xf numFmtId="10" fontId="44" fillId="2" borderId="0" xfId="1" applyNumberFormat="1" applyFont="1" applyFill="1" applyAlignment="1">
      <alignment horizontal="center" vertical="center"/>
    </xf>
    <xf numFmtId="166" fontId="43" fillId="10" borderId="26" xfId="1" applyNumberFormat="1" applyFont="1" applyFill="1" applyBorder="1" applyAlignment="1">
      <alignment horizontal="center" vertical="center"/>
    </xf>
    <xf numFmtId="166" fontId="20" fillId="8" borderId="1" xfId="1" applyNumberFormat="1" applyFont="1" applyFill="1" applyBorder="1" applyAlignment="1">
      <alignment horizontal="center" vertical="center"/>
    </xf>
    <xf numFmtId="166" fontId="4" fillId="2" borderId="0" xfId="1" applyNumberFormat="1" applyFont="1" applyFill="1" applyBorder="1" applyAlignment="1">
      <alignment horizontal="center" vertical="center"/>
    </xf>
    <xf numFmtId="175" fontId="4" fillId="0" borderId="2" xfId="4" applyNumberFormat="1" applyFont="1" applyFill="1" applyBorder="1" applyAlignment="1">
      <alignment horizontal="center" vertical="center"/>
    </xf>
    <xf numFmtId="166" fontId="4" fillId="0" borderId="0" xfId="1" applyNumberFormat="1" applyFont="1" applyFill="1" applyBorder="1" applyAlignment="1">
      <alignment horizontal="center" vertical="center"/>
    </xf>
    <xf numFmtId="175" fontId="3" fillId="0" borderId="0" xfId="4" applyNumberFormat="1" applyFont="1" applyFill="1" applyBorder="1" applyAlignment="1">
      <alignment horizontal="center" vertical="center"/>
    </xf>
    <xf numFmtId="175" fontId="4" fillId="0" borderId="5" xfId="4" applyNumberFormat="1" applyFont="1" applyFill="1" applyBorder="1" applyAlignment="1">
      <alignment horizontal="center" vertical="center"/>
    </xf>
    <xf numFmtId="171" fontId="4" fillId="0" borderId="0" xfId="4" applyNumberFormat="1" applyFont="1" applyFill="1" applyBorder="1" applyAlignment="1">
      <alignment horizontal="center" vertical="center"/>
    </xf>
    <xf numFmtId="171" fontId="4" fillId="0" borderId="0" xfId="19" applyNumberFormat="1" applyFont="1" applyFill="1" applyBorder="1" applyAlignment="1">
      <alignment horizontal="center" vertical="center"/>
    </xf>
    <xf numFmtId="165" fontId="4" fillId="0" borderId="0" xfId="19" applyNumberFormat="1" applyFont="1" applyFill="1" applyBorder="1" applyAlignment="1">
      <alignment horizontal="center" vertical="center"/>
    </xf>
    <xf numFmtId="166" fontId="4" fillId="2" borderId="28" xfId="1" applyNumberFormat="1" applyFont="1" applyFill="1" applyBorder="1" applyAlignment="1">
      <alignment horizontal="center" vertical="center"/>
    </xf>
    <xf numFmtId="175" fontId="4" fillId="2" borderId="28" xfId="4" applyNumberFormat="1" applyFont="1" applyFill="1" applyBorder="1" applyAlignment="1">
      <alignment horizontal="center" vertical="center"/>
    </xf>
    <xf numFmtId="166" fontId="4" fillId="2" borderId="33" xfId="1" applyNumberFormat="1" applyFont="1" applyFill="1" applyBorder="1" applyAlignment="1">
      <alignment horizontal="center" vertical="center"/>
    </xf>
    <xf numFmtId="166" fontId="4" fillId="2" borderId="45" xfId="1" applyNumberFormat="1" applyFont="1" applyFill="1" applyBorder="1" applyAlignment="1">
      <alignment horizontal="right" vertical="center"/>
    </xf>
    <xf numFmtId="171" fontId="4" fillId="0" borderId="4" xfId="4" applyNumberFormat="1" applyFont="1" applyFill="1" applyBorder="1" applyAlignment="1">
      <alignment horizontal="center" vertical="center"/>
    </xf>
    <xf numFmtId="10" fontId="0" fillId="0" borderId="0" xfId="0" applyNumberFormat="1" applyAlignment="1">
      <alignment horizontal="center" vertical="center"/>
    </xf>
    <xf numFmtId="166" fontId="3" fillId="2" borderId="0" xfId="1" applyNumberFormat="1" applyFont="1" applyFill="1" applyAlignment="1">
      <alignment horizontal="center" vertical="center"/>
    </xf>
    <xf numFmtId="175" fontId="3" fillId="0" borderId="16" xfId="4" applyNumberFormat="1" applyFont="1" applyFill="1" applyBorder="1" applyAlignment="1">
      <alignment horizontal="center" vertical="center"/>
    </xf>
    <xf numFmtId="175" fontId="3" fillId="0" borderId="0" xfId="4" applyNumberFormat="1" applyFont="1" applyFill="1" applyAlignment="1">
      <alignment horizontal="center" vertical="center"/>
    </xf>
    <xf numFmtId="175" fontId="3" fillId="0" borderId="16" xfId="4" applyNumberFormat="1" applyFont="1" applyFill="1" applyBorder="1" applyAlignment="1">
      <alignment horizontal="left" vertical="center"/>
    </xf>
    <xf numFmtId="171" fontId="4" fillId="0" borderId="16" xfId="4" applyNumberFormat="1" applyFont="1" applyFill="1" applyBorder="1" applyAlignment="1">
      <alignment horizontal="center" vertical="center"/>
    </xf>
    <xf numFmtId="165" fontId="4" fillId="0" borderId="0" xfId="4" applyFont="1" applyFill="1" applyBorder="1" applyAlignment="1">
      <alignment horizontal="center" vertical="center"/>
    </xf>
    <xf numFmtId="166" fontId="0" fillId="0" borderId="0" xfId="0" applyNumberFormat="1" applyAlignment="1">
      <alignment horizontal="center" vertical="center"/>
    </xf>
    <xf numFmtId="0" fontId="41" fillId="2" borderId="0" xfId="8" applyFont="1" applyFill="1"/>
    <xf numFmtId="0" fontId="41" fillId="2" borderId="0" xfId="8" applyFont="1" applyFill="1" applyAlignment="1">
      <alignment horizontal="right"/>
    </xf>
    <xf numFmtId="0" fontId="41" fillId="2" borderId="0" xfId="8" applyFont="1" applyFill="1" applyAlignment="1">
      <alignment horizontal="center" vertical="center"/>
    </xf>
    <xf numFmtId="0" fontId="41" fillId="2" borderId="0" xfId="8" applyFont="1" applyFill="1" applyAlignment="1">
      <alignment horizontal="center"/>
    </xf>
    <xf numFmtId="3" fontId="3" fillId="2" borderId="0" xfId="9" applyNumberFormat="1" applyFont="1" applyAlignment="1">
      <alignment horizontal="right"/>
    </xf>
    <xf numFmtId="3" fontId="3" fillId="2" borderId="0" xfId="9" applyNumberFormat="1" applyFont="1" applyAlignment="1">
      <alignment horizontal="center"/>
    </xf>
    <xf numFmtId="0" fontId="3" fillId="0" borderId="0" xfId="8" applyFont="1"/>
    <xf numFmtId="0" fontId="42" fillId="2" borderId="0" xfId="8" applyFont="1" applyFill="1" applyAlignment="1">
      <alignment horizontal="left"/>
    </xf>
    <xf numFmtId="170" fontId="3" fillId="0" borderId="0" xfId="19" applyNumberFormat="1" applyFont="1" applyAlignment="1">
      <alignment horizontal="center" vertical="center"/>
    </xf>
    <xf numFmtId="170" fontId="3" fillId="0" borderId="0" xfId="19" applyNumberFormat="1" applyFont="1"/>
    <xf numFmtId="0" fontId="3" fillId="2" borderId="0" xfId="9" applyFont="1" applyAlignment="1">
      <alignment horizontal="right"/>
    </xf>
    <xf numFmtId="0" fontId="3" fillId="2" borderId="0" xfId="9" applyFont="1" applyAlignment="1">
      <alignment horizontal="center" vertical="center"/>
    </xf>
    <xf numFmtId="0" fontId="3" fillId="2" borderId="0" xfId="9" applyFont="1" applyAlignment="1">
      <alignment horizontal="center"/>
    </xf>
    <xf numFmtId="3" fontId="41" fillId="0" borderId="0" xfId="9" applyNumberFormat="1" applyFont="1" applyFill="1" applyAlignment="1">
      <alignment horizontal="center" vertical="center"/>
    </xf>
    <xf numFmtId="0" fontId="43" fillId="10" borderId="0" xfId="9" applyFont="1" applyFill="1">
      <alignment horizontal="left"/>
    </xf>
    <xf numFmtId="0" fontId="43" fillId="10" borderId="7" xfId="10" applyNumberFormat="1" applyFont="1" applyFill="1" applyBorder="1" applyAlignment="1">
      <alignment horizontal="center"/>
    </xf>
    <xf numFmtId="10" fontId="43" fillId="10" borderId="8" xfId="11" applyNumberFormat="1" applyFont="1" applyFill="1" applyBorder="1" applyAlignment="1">
      <alignment horizontal="center"/>
    </xf>
    <xf numFmtId="10" fontId="43" fillId="10" borderId="0" xfId="11" applyNumberFormat="1" applyFont="1" applyFill="1" applyAlignment="1">
      <alignment horizontal="center"/>
    </xf>
    <xf numFmtId="10" fontId="43" fillId="10" borderId="0" xfId="11" applyNumberFormat="1" applyFont="1" applyFill="1" applyBorder="1" applyAlignment="1">
      <alignment horizontal="center"/>
    </xf>
    <xf numFmtId="0" fontId="41" fillId="8" borderId="0" xfId="10" applyNumberFormat="1" applyFont="1" applyFill="1"/>
    <xf numFmtId="175" fontId="41" fillId="8" borderId="7" xfId="10" applyNumberFormat="1" applyFont="1" applyFill="1" applyBorder="1" applyAlignment="1">
      <alignment horizontal="right"/>
    </xf>
    <xf numFmtId="175" fontId="41" fillId="8" borderId="0" xfId="10" applyNumberFormat="1" applyFont="1" applyFill="1" applyBorder="1" applyAlignment="1">
      <alignment horizontal="right"/>
    </xf>
    <xf numFmtId="166" fontId="41" fillId="8" borderId="8" xfId="11" applyNumberFormat="1" applyFont="1" applyFill="1" applyBorder="1" applyAlignment="1">
      <alignment horizontal="center"/>
    </xf>
    <xf numFmtId="10" fontId="41" fillId="8" borderId="0" xfId="11" applyNumberFormat="1" applyFont="1" applyFill="1" applyAlignment="1">
      <alignment horizontal="right"/>
    </xf>
    <xf numFmtId="166" fontId="41" fillId="8" borderId="0" xfId="11" applyNumberFormat="1" applyFont="1" applyFill="1" applyBorder="1" applyAlignment="1">
      <alignment horizontal="center"/>
    </xf>
    <xf numFmtId="0" fontId="3" fillId="0" borderId="0" xfId="9" applyFont="1" applyFill="1" applyAlignment="1">
      <alignment horizontal="left" indent="1"/>
    </xf>
    <xf numFmtId="175" fontId="3" fillId="0" borderId="7" xfId="10" applyNumberFormat="1" applyFont="1" applyFill="1" applyBorder="1" applyAlignment="1">
      <alignment horizontal="right"/>
    </xf>
    <xf numFmtId="166" fontId="3" fillId="0" borderId="8" xfId="11" applyNumberFormat="1" applyFont="1" applyFill="1" applyBorder="1" applyAlignment="1">
      <alignment horizontal="center"/>
    </xf>
    <xf numFmtId="10" fontId="3" fillId="0" borderId="0" xfId="11" applyNumberFormat="1" applyFont="1" applyFill="1" applyAlignment="1">
      <alignment horizontal="right"/>
    </xf>
    <xf numFmtId="175" fontId="3" fillId="0" borderId="0" xfId="10" applyNumberFormat="1" applyFont="1" applyFill="1" applyBorder="1" applyAlignment="1">
      <alignment horizontal="right"/>
    </xf>
    <xf numFmtId="166" fontId="3" fillId="0" borderId="0" xfId="11" applyNumberFormat="1" applyFont="1" applyFill="1" applyBorder="1" applyAlignment="1">
      <alignment horizontal="center"/>
    </xf>
    <xf numFmtId="175" fontId="3" fillId="0" borderId="0" xfId="8" applyNumberFormat="1" applyFont="1"/>
    <xf numFmtId="182" fontId="3" fillId="0" borderId="8" xfId="11" applyNumberFormat="1" applyFont="1" applyFill="1" applyBorder="1" applyAlignment="1">
      <alignment horizontal="center"/>
    </xf>
    <xf numFmtId="175" fontId="41" fillId="8" borderId="7" xfId="10" applyNumberFormat="1" applyFont="1" applyFill="1" applyBorder="1" applyAlignment="1">
      <alignment horizontal="center"/>
    </xf>
    <xf numFmtId="10" fontId="41" fillId="8" borderId="0" xfId="11" applyNumberFormat="1" applyFont="1" applyFill="1" applyAlignment="1">
      <alignment horizontal="center"/>
    </xf>
    <xf numFmtId="175" fontId="41" fillId="8" borderId="0" xfId="10" applyNumberFormat="1" applyFont="1" applyFill="1" applyBorder="1" applyAlignment="1">
      <alignment horizontal="center"/>
    </xf>
    <xf numFmtId="0" fontId="3" fillId="0" borderId="0" xfId="10" applyNumberFormat="1" applyFont="1" applyFill="1" applyAlignment="1">
      <alignment horizontal="left" indent="1"/>
    </xf>
    <xf numFmtId="175" fontId="3" fillId="0" borderId="7" xfId="10" applyNumberFormat="1" applyFont="1" applyFill="1" applyBorder="1" applyAlignment="1">
      <alignment horizontal="center"/>
    </xf>
    <xf numFmtId="170" fontId="4" fillId="0" borderId="0" xfId="0" applyNumberFormat="1" applyFont="1" applyAlignment="1">
      <alignment horizontal="center" vertical="center"/>
    </xf>
    <xf numFmtId="10" fontId="3" fillId="0" borderId="0" xfId="11" applyNumberFormat="1" applyFont="1" applyFill="1" applyAlignment="1">
      <alignment horizontal="center"/>
    </xf>
    <xf numFmtId="175" fontId="3" fillId="0" borderId="0" xfId="10" applyNumberFormat="1" applyFont="1" applyFill="1" applyBorder="1" applyAlignment="1">
      <alignment horizontal="center"/>
    </xf>
    <xf numFmtId="175" fontId="3" fillId="0" borderId="9" xfId="10" applyNumberFormat="1" applyFont="1" applyFill="1" applyBorder="1" applyAlignment="1">
      <alignment horizontal="center"/>
    </xf>
    <xf numFmtId="170" fontId="4" fillId="0" borderId="2" xfId="0" applyNumberFormat="1" applyFont="1" applyBorder="1" applyAlignment="1">
      <alignment horizontal="center" vertical="center"/>
    </xf>
    <xf numFmtId="166" fontId="3" fillId="0" borderId="10" xfId="11" applyNumberFormat="1" applyFont="1" applyFill="1" applyBorder="1" applyAlignment="1">
      <alignment horizontal="center"/>
    </xf>
    <xf numFmtId="175" fontId="3" fillId="0" borderId="2" xfId="10" applyNumberFormat="1" applyFont="1" applyFill="1" applyBorder="1" applyAlignment="1">
      <alignment horizontal="center"/>
    </xf>
    <xf numFmtId="166" fontId="3" fillId="0" borderId="2" xfId="11" applyNumberFormat="1" applyFont="1" applyFill="1" applyBorder="1" applyAlignment="1">
      <alignment horizontal="center"/>
    </xf>
    <xf numFmtId="3" fontId="3" fillId="2" borderId="5" xfId="9" applyNumberFormat="1" applyFont="1" applyBorder="1" applyAlignment="1">
      <alignment horizontal="right"/>
    </xf>
    <xf numFmtId="3" fontId="3" fillId="2" borderId="5" xfId="9" applyNumberFormat="1" applyFont="1" applyBorder="1" applyAlignment="1">
      <alignment horizontal="center"/>
    </xf>
    <xf numFmtId="0" fontId="3" fillId="0" borderId="2" xfId="9" applyFont="1" applyFill="1" applyBorder="1" applyAlignment="1">
      <alignment horizontal="right"/>
    </xf>
    <xf numFmtId="0" fontId="3" fillId="0" borderId="2" xfId="9" applyFont="1" applyFill="1" applyBorder="1" applyAlignment="1">
      <alignment horizontal="center" vertical="center"/>
    </xf>
    <xf numFmtId="0" fontId="3" fillId="0" borderId="2" xfId="9" applyFont="1" applyFill="1" applyBorder="1" applyAlignment="1">
      <alignment horizontal="center"/>
    </xf>
    <xf numFmtId="3" fontId="3" fillId="0" borderId="2" xfId="9" applyNumberFormat="1" applyFont="1" applyFill="1" applyBorder="1" applyAlignment="1">
      <alignment horizontal="right"/>
    </xf>
    <xf numFmtId="3" fontId="3" fillId="2" borderId="2" xfId="9" applyNumberFormat="1" applyFont="1" applyBorder="1" applyAlignment="1">
      <alignment horizontal="right"/>
    </xf>
    <xf numFmtId="3" fontId="3" fillId="2" borderId="2" xfId="9" applyNumberFormat="1" applyFont="1" applyBorder="1" applyAlignment="1">
      <alignment horizontal="center"/>
    </xf>
    <xf numFmtId="0" fontId="3" fillId="0" borderId="0" xfId="8" applyFont="1" applyAlignment="1">
      <alignment horizontal="center" vertical="center"/>
    </xf>
    <xf numFmtId="0" fontId="41" fillId="0" borderId="0" xfId="12" applyFont="1" applyAlignment="1">
      <alignment horizontal="center"/>
    </xf>
    <xf numFmtId="10" fontId="20" fillId="12" borderId="0" xfId="11" applyNumberFormat="1" applyFont="1" applyFill="1" applyAlignment="1">
      <alignment horizontal="center" vertical="center" wrapText="1"/>
    </xf>
    <xf numFmtId="166" fontId="4" fillId="0" borderId="8" xfId="11" applyNumberFormat="1" applyFont="1" applyBorder="1" applyAlignment="1">
      <alignment horizontal="center" vertical="center" wrapText="1"/>
    </xf>
    <xf numFmtId="175" fontId="4" fillId="0" borderId="0" xfId="11" applyNumberFormat="1" applyFont="1" applyAlignment="1">
      <alignment horizontal="center" vertical="center" wrapText="1"/>
    </xf>
    <xf numFmtId="175" fontId="4" fillId="0" borderId="7" xfId="12" applyNumberFormat="1" applyFont="1" applyBorder="1" applyAlignment="1">
      <alignment vertical="center" wrapText="1"/>
    </xf>
    <xf numFmtId="175" fontId="4" fillId="0" borderId="0" xfId="12" applyNumberFormat="1" applyFont="1" applyAlignment="1">
      <alignment vertical="center" wrapText="1"/>
    </xf>
    <xf numFmtId="10" fontId="4" fillId="0" borderId="8" xfId="1" applyNumberFormat="1" applyFont="1" applyBorder="1" applyAlignment="1">
      <alignment horizontal="center" vertical="center" wrapText="1"/>
    </xf>
    <xf numFmtId="10" fontId="3" fillId="0" borderId="0" xfId="11" applyNumberFormat="1" applyFont="1" applyAlignment="1">
      <alignment horizontal="center" vertical="center" wrapText="1"/>
    </xf>
    <xf numFmtId="175" fontId="3" fillId="0" borderId="7" xfId="12" applyNumberFormat="1" applyFont="1" applyBorder="1" applyAlignment="1">
      <alignment horizontal="right" vertical="center" wrapText="1"/>
    </xf>
    <xf numFmtId="175" fontId="3" fillId="0" borderId="0" xfId="12" applyNumberFormat="1" applyFont="1" applyAlignment="1">
      <alignment horizontal="right" vertical="center" wrapText="1"/>
    </xf>
    <xf numFmtId="10" fontId="3" fillId="0" borderId="8" xfId="1" applyNumberFormat="1" applyFont="1" applyBorder="1" applyAlignment="1">
      <alignment horizontal="center" vertical="center" wrapText="1"/>
    </xf>
    <xf numFmtId="10" fontId="4" fillId="0" borderId="0" xfId="11" applyNumberFormat="1" applyFont="1" applyAlignment="1">
      <alignment horizontal="center" vertical="center" wrapText="1"/>
    </xf>
    <xf numFmtId="166" fontId="4" fillId="0" borderId="8" xfId="11" applyNumberFormat="1" applyFont="1" applyFill="1" applyBorder="1" applyAlignment="1">
      <alignment horizontal="center" vertical="center" wrapText="1"/>
    </xf>
    <xf numFmtId="10" fontId="3" fillId="0" borderId="0" xfId="11" applyNumberFormat="1" applyFont="1" applyFill="1" applyAlignment="1">
      <alignment horizontal="center" vertical="center" wrapText="1"/>
    </xf>
    <xf numFmtId="10" fontId="4" fillId="0" borderId="0" xfId="11" applyNumberFormat="1" applyFont="1" applyFill="1" applyAlignment="1">
      <alignment horizontal="center" vertical="center" wrapText="1"/>
    </xf>
    <xf numFmtId="10" fontId="4" fillId="0" borderId="0" xfId="11" applyNumberFormat="1" applyFont="1" applyFill="1" applyBorder="1" applyAlignment="1">
      <alignment horizontal="center" vertical="center" wrapText="1"/>
    </xf>
    <xf numFmtId="0" fontId="4" fillId="0" borderId="64" xfId="12" applyFont="1" applyBorder="1"/>
    <xf numFmtId="175" fontId="4" fillId="0" borderId="7" xfId="0" applyNumberFormat="1" applyFont="1" applyBorder="1"/>
    <xf numFmtId="0" fontId="43" fillId="10" borderId="7" xfId="12" applyFont="1" applyFill="1" applyBorder="1" applyAlignment="1">
      <alignment horizontal="center" vertical="center" wrapText="1"/>
    </xf>
    <xf numFmtId="10" fontId="41" fillId="12" borderId="0" xfId="11" applyNumberFormat="1" applyFont="1" applyFill="1" applyAlignment="1">
      <alignment horizontal="center" vertical="center" wrapText="1"/>
    </xf>
    <xf numFmtId="10" fontId="41" fillId="0" borderId="0" xfId="11" applyNumberFormat="1" applyFont="1" applyAlignment="1">
      <alignment horizontal="center" vertical="center" wrapText="1"/>
    </xf>
    <xf numFmtId="166" fontId="3" fillId="0" borderId="10" xfId="11" applyNumberFormat="1" applyFont="1" applyBorder="1" applyAlignment="1">
      <alignment horizontal="center" vertical="center" wrapText="1"/>
    </xf>
    <xf numFmtId="0" fontId="21" fillId="29" borderId="0" xfId="0" applyFont="1" applyFill="1" applyAlignment="1">
      <alignment horizontal="left"/>
    </xf>
    <xf numFmtId="3" fontId="21" fillId="29" borderId="0" xfId="0" applyNumberFormat="1" applyFont="1" applyFill="1" applyAlignment="1">
      <alignment horizontal="right"/>
    </xf>
    <xf numFmtId="0" fontId="17" fillId="30" borderId="1" xfId="0" applyFont="1" applyFill="1" applyBorder="1" applyAlignment="1">
      <alignment horizontal="left"/>
    </xf>
    <xf numFmtId="166" fontId="17" fillId="30" borderId="1" xfId="0" applyNumberFormat="1" applyFont="1" applyFill="1" applyBorder="1"/>
    <xf numFmtId="170" fontId="20" fillId="12" borderId="27" xfId="19" applyNumberFormat="1" applyFont="1" applyFill="1" applyBorder="1" applyAlignment="1">
      <alignment horizontal="center" vertical="center"/>
    </xf>
    <xf numFmtId="170" fontId="20" fillId="12" borderId="28" xfId="19" applyNumberFormat="1" applyFont="1" applyFill="1" applyBorder="1" applyAlignment="1">
      <alignment horizontal="center" vertical="center"/>
    </xf>
    <xf numFmtId="170" fontId="4" fillId="2" borderId="0" xfId="19" applyNumberFormat="1" applyFont="1" applyFill="1" applyBorder="1" applyAlignment="1">
      <alignment horizontal="right" vertical="center"/>
    </xf>
    <xf numFmtId="166" fontId="20" fillId="12" borderId="33" xfId="1" applyNumberFormat="1" applyFont="1" applyFill="1" applyBorder="1" applyAlignment="1">
      <alignment horizontal="center" vertical="center"/>
    </xf>
    <xf numFmtId="166" fontId="20" fillId="12" borderId="65" xfId="1" applyNumberFormat="1" applyFont="1" applyFill="1" applyBorder="1" applyAlignment="1">
      <alignment horizontal="right" vertical="center"/>
    </xf>
    <xf numFmtId="175" fontId="20" fillId="8" borderId="32" xfId="4" applyNumberFormat="1" applyFont="1" applyFill="1" applyBorder="1" applyAlignment="1">
      <alignment horizontal="right"/>
    </xf>
    <xf numFmtId="9" fontId="20" fillId="8" borderId="66" xfId="1" applyFont="1" applyFill="1" applyBorder="1" applyAlignment="1">
      <alignment horizontal="right" vertical="center"/>
    </xf>
    <xf numFmtId="166" fontId="4" fillId="2" borderId="17" xfId="1" applyNumberFormat="1" applyFont="1" applyFill="1" applyBorder="1" applyAlignment="1">
      <alignment horizontal="right" vertical="center"/>
    </xf>
    <xf numFmtId="10" fontId="4" fillId="2" borderId="17" xfId="1" applyNumberFormat="1" applyFont="1" applyFill="1" applyBorder="1" applyAlignment="1">
      <alignment horizontal="right" vertical="center"/>
    </xf>
    <xf numFmtId="175" fontId="4" fillId="2" borderId="2" xfId="4" applyNumberFormat="1" applyFont="1" applyFill="1" applyBorder="1" applyAlignment="1">
      <alignment horizontal="right"/>
    </xf>
    <xf numFmtId="9" fontId="20" fillId="8" borderId="34" xfId="1" applyFont="1" applyFill="1" applyBorder="1" applyAlignment="1">
      <alignment horizontal="right" vertical="center"/>
    </xf>
    <xf numFmtId="175" fontId="20" fillId="8" borderId="28" xfId="4" applyNumberFormat="1" applyFont="1" applyFill="1" applyBorder="1" applyAlignment="1">
      <alignment horizontal="right" vertical="center"/>
    </xf>
    <xf numFmtId="9" fontId="20" fillId="8" borderId="45" xfId="1" applyFont="1" applyFill="1" applyBorder="1" applyAlignment="1">
      <alignment horizontal="right" vertical="center"/>
    </xf>
    <xf numFmtId="0" fontId="0" fillId="2" borderId="25" xfId="0" applyFill="1" applyBorder="1" applyAlignment="1">
      <alignment horizontal="right"/>
    </xf>
    <xf numFmtId="0" fontId="21" fillId="4" borderId="35" xfId="5" applyFont="1" applyFill="1" applyBorder="1" applyAlignment="1">
      <alignment horizontal="left" vertical="center"/>
    </xf>
    <xf numFmtId="172" fontId="21" fillId="4" borderId="36" xfId="19" applyNumberFormat="1" applyFont="1" applyFill="1" applyBorder="1" applyAlignment="1">
      <alignment horizontal="right" vertical="center"/>
    </xf>
    <xf numFmtId="172" fontId="21" fillId="4" borderId="37" xfId="19" applyNumberFormat="1" applyFont="1" applyFill="1" applyBorder="1" applyAlignment="1">
      <alignment horizontal="right" vertical="center"/>
    </xf>
    <xf numFmtId="171" fontId="21" fillId="4" borderId="36" xfId="5" applyNumberFormat="1" applyFont="1" applyFill="1" applyBorder="1" applyAlignment="1">
      <alignment vertical="center"/>
    </xf>
    <xf numFmtId="165" fontId="21" fillId="4" borderId="5" xfId="5" applyNumberFormat="1" applyFont="1" applyFill="1" applyBorder="1" applyAlignment="1">
      <alignment vertical="center"/>
    </xf>
    <xf numFmtId="174" fontId="21" fillId="4" borderId="37" xfId="5" applyNumberFormat="1" applyFont="1" applyFill="1" applyBorder="1" applyAlignment="1">
      <alignment vertical="center"/>
    </xf>
    <xf numFmtId="171" fontId="21" fillId="4" borderId="35" xfId="5" applyNumberFormat="1" applyFont="1" applyFill="1" applyBorder="1" applyAlignment="1">
      <alignment horizontal="center" vertical="center"/>
    </xf>
    <xf numFmtId="0" fontId="21" fillId="4" borderId="67" xfId="5" applyFont="1" applyFill="1" applyBorder="1" applyAlignment="1">
      <alignment horizontal="left" vertical="center"/>
    </xf>
    <xf numFmtId="171" fontId="21" fillId="4" borderId="9" xfId="5" applyNumberFormat="1" applyFont="1" applyFill="1" applyBorder="1" applyAlignment="1">
      <alignment vertical="center"/>
    </xf>
    <xf numFmtId="171" fontId="21" fillId="4" borderId="2" xfId="5" applyNumberFormat="1" applyFont="1" applyFill="1" applyBorder="1" applyAlignment="1">
      <alignment vertical="center"/>
    </xf>
    <xf numFmtId="171" fontId="21" fillId="4" borderId="10" xfId="5" applyNumberFormat="1" applyFont="1" applyFill="1" applyBorder="1" applyAlignment="1">
      <alignment vertical="center"/>
    </xf>
    <xf numFmtId="171" fontId="21" fillId="4" borderId="67" xfId="5" applyNumberFormat="1" applyFont="1" applyFill="1" applyBorder="1" applyAlignment="1">
      <alignment horizontal="center" vertical="center"/>
    </xf>
    <xf numFmtId="166" fontId="82" fillId="0" borderId="0" xfId="1" applyNumberFormat="1" applyFont="1" applyFill="1" applyAlignment="1">
      <alignment horizontal="left"/>
    </xf>
    <xf numFmtId="166" fontId="6" fillId="0" borderId="0" xfId="1" applyNumberFormat="1" applyFont="1" applyFill="1" applyAlignment="1">
      <alignment horizontal="left"/>
    </xf>
    <xf numFmtId="4" fontId="8" fillId="0" borderId="0" xfId="0" applyNumberFormat="1" applyFont="1"/>
    <xf numFmtId="4" fontId="83" fillId="0" borderId="0" xfId="0" applyNumberFormat="1" applyFont="1"/>
    <xf numFmtId="4" fontId="36" fillId="0" borderId="68" xfId="0" applyNumberFormat="1" applyFont="1" applyBorder="1" applyAlignment="1">
      <alignment horizontal="right" vertical="center"/>
    </xf>
    <xf numFmtId="4" fontId="6" fillId="2" borderId="0" xfId="9" applyNumberFormat="1">
      <alignment horizontal="left"/>
    </xf>
    <xf numFmtId="3" fontId="4" fillId="0" borderId="0" xfId="0" applyNumberFormat="1" applyFont="1"/>
    <xf numFmtId="170" fontId="4" fillId="0" borderId="0" xfId="19" applyNumberFormat="1" applyFont="1" applyFill="1"/>
    <xf numFmtId="43" fontId="4" fillId="0" borderId="0" xfId="19" applyFont="1" applyFill="1"/>
    <xf numFmtId="2" fontId="21" fillId="0" borderId="57" xfId="7" applyNumberFormat="1" applyFont="1" applyBorder="1" applyAlignment="1">
      <alignment horizontal="left"/>
    </xf>
    <xf numFmtId="2" fontId="21" fillId="0" borderId="16" xfId="7" applyNumberFormat="1" applyFont="1" applyBorder="1" applyAlignment="1">
      <alignment horizontal="left"/>
    </xf>
    <xf numFmtId="168" fontId="21" fillId="0" borderId="0" xfId="7" applyNumberFormat="1" applyFont="1" applyAlignment="1">
      <alignment horizontal="center" vertical="center"/>
    </xf>
    <xf numFmtId="4" fontId="21" fillId="0" borderId="23" xfId="7" applyNumberFormat="1" applyFont="1" applyBorder="1" applyAlignment="1">
      <alignment horizontal="center" vertical="center"/>
    </xf>
    <xf numFmtId="2" fontId="21" fillId="0" borderId="18" xfId="7" applyNumberFormat="1" applyFont="1" applyBorder="1" applyAlignment="1">
      <alignment horizontal="left"/>
    </xf>
    <xf numFmtId="170" fontId="4" fillId="0" borderId="0" xfId="19" applyNumberFormat="1" applyFont="1" applyFill="1" applyAlignment="1">
      <alignment vertical="center"/>
    </xf>
    <xf numFmtId="10" fontId="43" fillId="10" borderId="59" xfId="1" applyNumberFormat="1" applyFont="1" applyFill="1" applyBorder="1" applyAlignment="1">
      <alignment horizontal="right" vertical="center"/>
    </xf>
    <xf numFmtId="0" fontId="4" fillId="2" borderId="0" xfId="19" applyNumberFormat="1" applyFont="1" applyFill="1" applyAlignment="1">
      <alignment horizontal="left" vertical="center" indent="1"/>
    </xf>
    <xf numFmtId="43" fontId="20" fillId="0" borderId="0" xfId="19" applyFont="1" applyFill="1" applyAlignment="1">
      <alignment horizontal="center"/>
    </xf>
    <xf numFmtId="185" fontId="20" fillId="2" borderId="0" xfId="19" applyNumberFormat="1" applyFont="1" applyFill="1" applyAlignment="1">
      <alignment horizontal="center"/>
    </xf>
    <xf numFmtId="172" fontId="4" fillId="2" borderId="0" xfId="19" applyNumberFormat="1" applyFont="1" applyFill="1" applyAlignment="1">
      <alignment horizontal="left" indent="1"/>
    </xf>
    <xf numFmtId="172" fontId="4" fillId="0" borderId="0" xfId="19" applyNumberFormat="1" applyFont="1" applyAlignment="1">
      <alignment horizontal="center"/>
    </xf>
    <xf numFmtId="172" fontId="0" fillId="2" borderId="0" xfId="19" applyNumberFormat="1" applyFont="1" applyFill="1" applyAlignment="1">
      <alignment horizontal="center"/>
    </xf>
    <xf numFmtId="172" fontId="0" fillId="2" borderId="0" xfId="19" applyNumberFormat="1" applyFont="1" applyFill="1"/>
    <xf numFmtId="10" fontId="20" fillId="0" borderId="0" xfId="0" applyNumberFormat="1" applyFont="1" applyAlignment="1">
      <alignment horizontal="center"/>
    </xf>
    <xf numFmtId="0" fontId="20" fillId="13" borderId="0" xfId="9" applyFont="1" applyFill="1" applyAlignment="1">
      <alignment horizontal="center" vertical="center"/>
    </xf>
    <xf numFmtId="3" fontId="20" fillId="8" borderId="0" xfId="9" applyNumberFormat="1" applyFont="1" applyFill="1">
      <alignment horizontal="left"/>
    </xf>
    <xf numFmtId="0" fontId="6" fillId="0" borderId="0" xfId="9" applyFill="1" applyAlignment="1">
      <alignment horizontal="center"/>
    </xf>
    <xf numFmtId="3" fontId="4" fillId="0" borderId="0" xfId="9" applyNumberFormat="1" applyFont="1" applyFill="1">
      <alignment horizontal="left"/>
    </xf>
    <xf numFmtId="170" fontId="4" fillId="0" borderId="0" xfId="19" applyNumberFormat="1" applyFont="1" applyFill="1" applyAlignment="1">
      <alignment horizontal="left"/>
    </xf>
    <xf numFmtId="0" fontId="6" fillId="31" borderId="0" xfId="9" applyFill="1">
      <alignment horizontal="left"/>
    </xf>
    <xf numFmtId="178" fontId="4" fillId="2" borderId="0" xfId="4" applyNumberFormat="1" applyFont="1" applyFill="1" applyAlignment="1">
      <alignment horizontal="center"/>
    </xf>
    <xf numFmtId="170" fontId="1" fillId="0" borderId="0" xfId="19" applyNumberFormat="1" applyFont="1"/>
    <xf numFmtId="0" fontId="84" fillId="0" borderId="0" xfId="8" applyFont="1"/>
    <xf numFmtId="0" fontId="1" fillId="0" borderId="0" xfId="0" applyFont="1"/>
    <xf numFmtId="43" fontId="1" fillId="0" borderId="0" xfId="19" applyFont="1"/>
    <xf numFmtId="170" fontId="1" fillId="0" borderId="0" xfId="19" applyNumberFormat="1" applyFont="1" applyFill="1" applyBorder="1" applyAlignment="1">
      <alignment vertical="center"/>
    </xf>
    <xf numFmtId="10" fontId="4" fillId="2" borderId="19" xfId="1" applyNumberFormat="1" applyFont="1" applyFill="1" applyBorder="1" applyAlignment="1">
      <alignment horizontal="center"/>
    </xf>
    <xf numFmtId="3" fontId="20" fillId="0" borderId="1" xfId="9" applyNumberFormat="1" applyFont="1" applyFill="1" applyBorder="1">
      <alignment horizontal="left"/>
    </xf>
    <xf numFmtId="0" fontId="43" fillId="10" borderId="4" xfId="9" applyFont="1" applyFill="1" applyBorder="1" applyAlignment="1">
      <alignment horizontal="right"/>
    </xf>
    <xf numFmtId="171" fontId="17" fillId="22" borderId="1" xfId="5" applyNumberFormat="1" applyFont="1" applyFill="1" applyBorder="1" applyAlignment="1">
      <alignment horizontal="center" vertical="center"/>
    </xf>
    <xf numFmtId="0" fontId="21" fillId="4" borderId="38" xfId="5" applyFont="1" applyFill="1" applyBorder="1" applyAlignment="1">
      <alignment horizontal="left" vertical="center"/>
    </xf>
    <xf numFmtId="172" fontId="21" fillId="4" borderId="7" xfId="19" applyNumberFormat="1" applyFont="1" applyFill="1" applyBorder="1" applyAlignment="1">
      <alignment horizontal="right" vertical="center"/>
    </xf>
    <xf numFmtId="172" fontId="21" fillId="4" borderId="8" xfId="19" applyNumberFormat="1" applyFont="1" applyFill="1" applyBorder="1" applyAlignment="1">
      <alignment horizontal="right" vertical="center"/>
    </xf>
    <xf numFmtId="171" fontId="21" fillId="4" borderId="7" xfId="5" applyNumberFormat="1" applyFont="1" applyFill="1" applyBorder="1" applyAlignment="1">
      <alignment vertical="center"/>
    </xf>
    <xf numFmtId="171" fontId="21" fillId="4" borderId="8" xfId="5" applyNumberFormat="1" applyFont="1" applyFill="1" applyBorder="1" applyAlignment="1">
      <alignment vertical="center"/>
    </xf>
    <xf numFmtId="0" fontId="75" fillId="0" borderId="47" xfId="26" applyFont="1" applyBorder="1" applyAlignment="1">
      <alignment horizontal="center" vertical="center"/>
    </xf>
    <xf numFmtId="0" fontId="29" fillId="0" borderId="47" xfId="26" applyFont="1" applyBorder="1" applyAlignment="1">
      <alignment horizontal="center" vertical="center"/>
    </xf>
    <xf numFmtId="3" fontId="29" fillId="0" borderId="47" xfId="26" applyNumberFormat="1" applyFont="1" applyBorder="1" applyAlignment="1">
      <alignment horizontal="center" vertical="center"/>
    </xf>
    <xf numFmtId="14" fontId="29" fillId="0" borderId="47" xfId="26" applyNumberFormat="1" applyFont="1" applyBorder="1" applyAlignment="1">
      <alignment horizontal="center" vertical="center"/>
    </xf>
    <xf numFmtId="0" fontId="75" fillId="0" borderId="51" xfId="26" applyFont="1" applyBorder="1" applyAlignment="1">
      <alignment horizontal="center" vertical="center"/>
    </xf>
    <xf numFmtId="0" fontId="29" fillId="0" borderId="51" xfId="26" applyFont="1" applyBorder="1" applyAlignment="1">
      <alignment horizontal="center" vertical="center"/>
    </xf>
    <xf numFmtId="3" fontId="29" fillId="0" borderId="51" xfId="26" applyNumberFormat="1" applyFont="1" applyBorder="1" applyAlignment="1">
      <alignment horizontal="center" vertical="center"/>
    </xf>
    <xf numFmtId="14" fontId="29" fillId="0" borderId="51" xfId="26" applyNumberFormat="1" applyFont="1" applyBorder="1" applyAlignment="1">
      <alignment horizontal="center" vertical="center"/>
    </xf>
    <xf numFmtId="0" fontId="29" fillId="0" borderId="48" xfId="26" applyFont="1" applyBorder="1" applyAlignment="1">
      <alignment horizontal="center" vertical="center"/>
    </xf>
    <xf numFmtId="14" fontId="29" fillId="0" borderId="52" xfId="26" applyNumberFormat="1" applyFont="1" applyBorder="1" applyAlignment="1">
      <alignment horizontal="center" vertical="center"/>
    </xf>
    <xf numFmtId="0" fontId="75" fillId="0" borderId="52" xfId="26" applyFont="1" applyBorder="1" applyAlignment="1">
      <alignment horizontal="center" vertical="center"/>
    </xf>
    <xf numFmtId="0" fontId="29" fillId="0" borderId="52" xfId="26" applyFont="1" applyBorder="1" applyAlignment="1">
      <alignment horizontal="center" vertical="center"/>
    </xf>
    <xf numFmtId="3" fontId="29" fillId="0" borderId="52" xfId="26" applyNumberFormat="1" applyFont="1" applyBorder="1" applyAlignment="1">
      <alignment horizontal="center" vertical="center"/>
    </xf>
    <xf numFmtId="0" fontId="75" fillId="0" borderId="48" xfId="26" applyFont="1" applyBorder="1" applyAlignment="1">
      <alignment horizontal="center" vertical="center"/>
    </xf>
    <xf numFmtId="3" fontId="29" fillId="0" borderId="48" xfId="26" applyNumberFormat="1" applyFont="1" applyBorder="1" applyAlignment="1">
      <alignment horizontal="center" vertical="center"/>
    </xf>
    <xf numFmtId="14" fontId="29" fillId="0" borderId="53" xfId="26" applyNumberFormat="1" applyFont="1" applyBorder="1" applyAlignment="1">
      <alignment horizontal="center" vertical="center"/>
    </xf>
    <xf numFmtId="14" fontId="29" fillId="0" borderId="48" xfId="26" applyNumberFormat="1" applyFont="1" applyBorder="1" applyAlignment="1">
      <alignment horizontal="center" vertical="center"/>
    </xf>
    <xf numFmtId="0" fontId="75" fillId="0" borderId="0" xfId="26" applyFont="1" applyAlignment="1">
      <alignment horizontal="center" vertical="center"/>
    </xf>
    <xf numFmtId="0" fontId="29" fillId="0" borderId="0" xfId="26" applyFont="1" applyAlignment="1">
      <alignment horizontal="center" vertical="center"/>
    </xf>
    <xf numFmtId="14" fontId="29" fillId="0" borderId="0" xfId="26" applyNumberFormat="1" applyFont="1" applyAlignment="1">
      <alignment horizontal="center" vertical="center"/>
    </xf>
    <xf numFmtId="14" fontId="85" fillId="2" borderId="47" xfId="26" applyNumberFormat="1" applyFont="1" applyFill="1" applyBorder="1" applyAlignment="1">
      <alignment horizontal="center" vertical="center"/>
    </xf>
    <xf numFmtId="0" fontId="26" fillId="2" borderId="51" xfId="26" applyFont="1" applyFill="1" applyBorder="1" applyAlignment="1">
      <alignment horizontal="center" vertical="center"/>
    </xf>
    <xf numFmtId="0" fontId="27" fillId="2" borderId="51" xfId="26" applyFont="1" applyFill="1" applyBorder="1" applyAlignment="1">
      <alignment horizontal="center" vertical="center"/>
    </xf>
    <xf numFmtId="3" fontId="27" fillId="2" borderId="51" xfId="26" applyNumberFormat="1" applyFont="1" applyFill="1" applyBorder="1" applyAlignment="1">
      <alignment horizontal="center" vertical="center"/>
    </xf>
    <xf numFmtId="14" fontId="27" fillId="2" borderId="51" xfId="26" applyNumberFormat="1" applyFont="1" applyFill="1" applyBorder="1" applyAlignment="1">
      <alignment horizontal="center" vertical="center"/>
    </xf>
    <xf numFmtId="14" fontId="85" fillId="2" borderId="51" xfId="26" applyNumberFormat="1" applyFont="1" applyFill="1" applyBorder="1" applyAlignment="1">
      <alignment horizontal="center" vertical="center"/>
    </xf>
    <xf numFmtId="168" fontId="27" fillId="2" borderId="51" xfId="26" applyNumberFormat="1" applyFont="1" applyFill="1" applyBorder="1" applyAlignment="1">
      <alignment horizontal="center" vertical="center"/>
    </xf>
    <xf numFmtId="0" fontId="26" fillId="0" borderId="54" xfId="26" applyFont="1" applyBorder="1" applyAlignment="1">
      <alignment horizontal="center" vertical="center"/>
    </xf>
    <xf numFmtId="0" fontId="27" fillId="0" borderId="54" xfId="26" applyFont="1" applyBorder="1" applyAlignment="1">
      <alignment horizontal="center" vertical="center"/>
    </xf>
    <xf numFmtId="14" fontId="27" fillId="0" borderId="54" xfId="26" applyNumberFormat="1" applyFont="1" applyBorder="1" applyAlignment="1">
      <alignment horizontal="center" vertical="center"/>
    </xf>
    <xf numFmtId="14" fontId="85" fillId="2" borderId="54" xfId="26" applyNumberFormat="1" applyFont="1" applyFill="1" applyBorder="1" applyAlignment="1">
      <alignment horizontal="center" vertical="center"/>
    </xf>
    <xf numFmtId="0" fontId="26" fillId="0" borderId="48" xfId="26" applyFont="1" applyBorder="1" applyAlignment="1">
      <alignment horizontal="center" vertical="center"/>
    </xf>
    <xf numFmtId="0" fontId="27" fillId="0" borderId="48" xfId="26" applyFont="1" applyBorder="1" applyAlignment="1">
      <alignment horizontal="center" vertical="center"/>
    </xf>
    <xf numFmtId="14" fontId="27" fillId="0" borderId="48" xfId="26" applyNumberFormat="1" applyFont="1" applyBorder="1" applyAlignment="1">
      <alignment horizontal="center" vertical="center"/>
    </xf>
    <xf numFmtId="14" fontId="85" fillId="2" borderId="48" xfId="26" applyNumberFormat="1" applyFont="1" applyFill="1" applyBorder="1" applyAlignment="1">
      <alignment horizontal="center" vertical="center"/>
    </xf>
    <xf numFmtId="0" fontId="26" fillId="0" borderId="0" xfId="26" applyFont="1" applyAlignment="1">
      <alignment horizontal="center" vertical="center"/>
    </xf>
    <xf numFmtId="0" fontId="27" fillId="0" borderId="0" xfId="26" applyFont="1" applyAlignment="1">
      <alignment horizontal="center" vertical="center"/>
    </xf>
    <xf numFmtId="14" fontId="27" fillId="0" borderId="0" xfId="26" applyNumberFormat="1" applyFont="1" applyAlignment="1">
      <alignment horizontal="center" vertical="center"/>
    </xf>
    <xf numFmtId="14" fontId="85" fillId="2" borderId="0" xfId="26" applyNumberFormat="1" applyFont="1" applyFill="1" applyAlignment="1">
      <alignment horizontal="center" vertical="center"/>
    </xf>
    <xf numFmtId="0" fontId="86" fillId="0" borderId="52" xfId="26" applyFont="1" applyBorder="1" applyAlignment="1">
      <alignment horizontal="center" vertical="center"/>
    </xf>
    <xf numFmtId="0" fontId="87" fillId="0" borderId="52" xfId="26" applyFont="1" applyBorder="1" applyAlignment="1">
      <alignment horizontal="center" vertical="center"/>
    </xf>
    <xf numFmtId="14" fontId="87" fillId="0" borderId="48" xfId="26" applyNumberFormat="1" applyFont="1" applyBorder="1" applyAlignment="1">
      <alignment horizontal="center" vertical="center"/>
    </xf>
    <xf numFmtId="14" fontId="27" fillId="0" borderId="5" xfId="26" applyNumberFormat="1" applyFont="1" applyBorder="1" applyAlignment="1">
      <alignment horizontal="center" vertical="center"/>
    </xf>
    <xf numFmtId="14" fontId="85" fillId="0" borderId="48" xfId="26" applyNumberFormat="1" applyFont="1" applyBorder="1" applyAlignment="1">
      <alignment horizontal="center" vertical="center"/>
    </xf>
    <xf numFmtId="168" fontId="87" fillId="2" borderId="48" xfId="26" applyNumberFormat="1" applyFont="1" applyFill="1" applyBorder="1" applyAlignment="1">
      <alignment horizontal="center" vertical="center"/>
    </xf>
    <xf numFmtId="0" fontId="77" fillId="0" borderId="55" xfId="26" applyFont="1" applyBorder="1" applyAlignment="1">
      <alignment horizontal="center" vertical="center"/>
    </xf>
    <xf numFmtId="3" fontId="27" fillId="0" borderId="48" xfId="26" applyNumberFormat="1" applyFont="1" applyBorder="1" applyAlignment="1">
      <alignment horizontal="center" vertical="center"/>
    </xf>
    <xf numFmtId="0" fontId="78" fillId="0" borderId="2" xfId="26" applyFont="1" applyBorder="1" applyAlignment="1">
      <alignment horizontal="center" vertical="center"/>
    </xf>
    <xf numFmtId="0" fontId="25" fillId="0" borderId="63" xfId="26" applyFont="1" applyBorder="1" applyAlignment="1">
      <alignment horizontal="center" vertical="center"/>
    </xf>
    <xf numFmtId="3" fontId="25" fillId="0" borderId="63" xfId="26" applyNumberFormat="1" applyFont="1" applyBorder="1" applyAlignment="1">
      <alignment horizontal="center" vertical="center"/>
    </xf>
    <xf numFmtId="14" fontId="25" fillId="0" borderId="63" xfId="26" applyNumberFormat="1" applyFont="1" applyBorder="1" applyAlignment="1">
      <alignment horizontal="center" vertical="center"/>
    </xf>
    <xf numFmtId="0" fontId="78" fillId="0" borderId="48" xfId="26" applyFont="1" applyBorder="1" applyAlignment="1">
      <alignment horizontal="center" vertical="center"/>
    </xf>
    <xf numFmtId="10" fontId="4" fillId="0" borderId="23" xfId="1" applyNumberFormat="1" applyFont="1" applyFill="1" applyBorder="1" applyAlignment="1">
      <alignment horizontal="right" vertical="center"/>
    </xf>
    <xf numFmtId="175" fontId="3" fillId="0" borderId="0" xfId="19" applyNumberFormat="1" applyFont="1" applyFill="1" applyAlignment="1">
      <alignment horizontal="left" vertical="center"/>
    </xf>
    <xf numFmtId="176" fontId="3" fillId="0" borderId="62" xfId="1" applyNumberFormat="1" applyFont="1" applyFill="1" applyBorder="1" applyAlignment="1">
      <alignment horizontal="right" vertical="center"/>
    </xf>
    <xf numFmtId="166" fontId="3" fillId="0" borderId="23" xfId="1" applyNumberFormat="1" applyFont="1" applyFill="1" applyBorder="1" applyAlignment="1">
      <alignment horizontal="center" vertical="center"/>
    </xf>
    <xf numFmtId="10" fontId="3" fillId="0" borderId="62" xfId="1" applyNumberFormat="1" applyFont="1" applyFill="1" applyBorder="1" applyAlignment="1">
      <alignment horizontal="right" vertical="center"/>
    </xf>
    <xf numFmtId="166" fontId="3" fillId="0" borderId="62" xfId="1" applyNumberFormat="1" applyFont="1" applyFill="1" applyBorder="1" applyAlignment="1">
      <alignment horizontal="right" vertical="center"/>
    </xf>
    <xf numFmtId="175" fontId="3" fillId="0" borderId="16" xfId="19" applyNumberFormat="1" applyFont="1" applyFill="1" applyBorder="1" applyAlignment="1">
      <alignment horizontal="left" vertical="center"/>
    </xf>
    <xf numFmtId="175" fontId="3" fillId="2" borderId="16" xfId="19" applyNumberFormat="1" applyFont="1" applyFill="1" applyBorder="1" applyAlignment="1">
      <alignment horizontal="left" vertical="center"/>
    </xf>
    <xf numFmtId="175" fontId="3" fillId="0" borderId="16" xfId="19" applyNumberFormat="1" applyFont="1" applyFill="1" applyBorder="1" applyAlignment="1">
      <alignment horizontal="right" vertical="center"/>
    </xf>
    <xf numFmtId="171" fontId="3" fillId="0" borderId="16" xfId="19" applyNumberFormat="1" applyFont="1" applyFill="1" applyBorder="1" applyAlignment="1">
      <alignment horizontal="right" vertical="center"/>
    </xf>
    <xf numFmtId="171" fontId="3" fillId="0" borderId="0" xfId="19" applyNumberFormat="1" applyFont="1" applyFill="1" applyAlignment="1">
      <alignment horizontal="left" vertical="center"/>
    </xf>
    <xf numFmtId="176" fontId="3" fillId="0" borderId="23" xfId="1" applyNumberFormat="1" applyFont="1" applyFill="1" applyBorder="1" applyAlignment="1">
      <alignment horizontal="right" vertical="center"/>
    </xf>
    <xf numFmtId="175" fontId="3" fillId="0" borderId="16" xfId="19" applyNumberFormat="1" applyFont="1" applyFill="1" applyBorder="1" applyAlignment="1">
      <alignment horizontal="center" vertical="center"/>
    </xf>
    <xf numFmtId="166" fontId="3" fillId="0" borderId="8" xfId="1" applyNumberFormat="1" applyFont="1" applyFill="1" applyBorder="1" applyAlignment="1">
      <alignment horizontal="center"/>
    </xf>
    <xf numFmtId="176" fontId="3" fillId="0" borderId="8" xfId="1" applyNumberFormat="1" applyFont="1" applyFill="1" applyBorder="1" applyAlignment="1">
      <alignment horizontal="center"/>
    </xf>
    <xf numFmtId="182" fontId="3" fillId="0" borderId="8" xfId="1" applyNumberFormat="1" applyFont="1" applyFill="1" applyBorder="1" applyAlignment="1">
      <alignment horizontal="center"/>
    </xf>
    <xf numFmtId="170" fontId="4" fillId="0" borderId="7" xfId="19" applyNumberFormat="1" applyFont="1" applyBorder="1" applyAlignment="1">
      <alignment horizontal="center" vertical="center" wrapText="1"/>
    </xf>
    <xf numFmtId="170" fontId="4" fillId="0" borderId="0" xfId="19" applyNumberFormat="1" applyFont="1" applyAlignment="1">
      <alignment horizontal="center" vertical="center" wrapText="1"/>
    </xf>
    <xf numFmtId="170" fontId="3" fillId="0" borderId="7" xfId="19" applyNumberFormat="1" applyFont="1" applyBorder="1"/>
    <xf numFmtId="171" fontId="4" fillId="0" borderId="0" xfId="12" applyNumberFormat="1" applyFont="1" applyAlignment="1">
      <alignment horizontal="center" vertical="center" wrapText="1"/>
    </xf>
    <xf numFmtId="172" fontId="4" fillId="2" borderId="0" xfId="19" applyNumberFormat="1" applyFont="1" applyFill="1" applyAlignment="1">
      <alignment horizontal="center" vertical="center"/>
    </xf>
    <xf numFmtId="172" fontId="4" fillId="0" borderId="0" xfId="29" applyNumberFormat="1" applyFont="1" applyFill="1" applyAlignment="1">
      <alignment horizontal="center" vertical="center" wrapText="1"/>
    </xf>
    <xf numFmtId="172" fontId="4" fillId="0" borderId="0" xfId="19" applyNumberFormat="1" applyFont="1" applyFill="1" applyAlignment="1">
      <alignment horizontal="center" vertical="center" wrapText="1"/>
    </xf>
    <xf numFmtId="178" fontId="4" fillId="2" borderId="19" xfId="4" applyNumberFormat="1" applyFont="1" applyFill="1" applyBorder="1" applyAlignment="1">
      <alignment horizontal="center"/>
    </xf>
    <xf numFmtId="168" fontId="39" fillId="0" borderId="37" xfId="7" applyNumberFormat="1" applyFont="1" applyBorder="1" applyAlignment="1">
      <alignment horizontal="center" vertical="center"/>
    </xf>
    <xf numFmtId="168" fontId="21" fillId="0" borderId="10" xfId="7" applyNumberFormat="1" applyFont="1" applyBorder="1" applyAlignment="1">
      <alignment horizontal="center" vertical="center"/>
    </xf>
    <xf numFmtId="168" fontId="3" fillId="0" borderId="0" xfId="9" applyNumberFormat="1" applyFont="1" applyFill="1" applyAlignment="1">
      <alignment horizontal="center" vertical="center"/>
    </xf>
    <xf numFmtId="168" fontId="3" fillId="0" borderId="37" xfId="9" applyNumberFormat="1" applyFont="1" applyFill="1" applyBorder="1" applyAlignment="1">
      <alignment horizontal="center" vertical="center"/>
    </xf>
    <xf numFmtId="168" fontId="21" fillId="0" borderId="2" xfId="7" applyNumberFormat="1" applyFont="1" applyBorder="1" applyAlignment="1">
      <alignment horizontal="center" vertical="center"/>
    </xf>
    <xf numFmtId="168" fontId="3" fillId="0" borderId="10" xfId="9" applyNumberFormat="1" applyFont="1" applyFill="1" applyBorder="1" applyAlignment="1">
      <alignment horizontal="center" vertical="center"/>
    </xf>
    <xf numFmtId="0" fontId="17" fillId="0" borderId="16" xfId="7" applyFont="1" applyBorder="1" applyAlignment="1">
      <alignment horizontal="left" vertical="center"/>
    </xf>
    <xf numFmtId="43" fontId="17" fillId="0" borderId="0" xfId="19" applyFont="1" applyFill="1" applyBorder="1" applyAlignment="1">
      <alignment horizontal="center" vertical="center"/>
    </xf>
    <xf numFmtId="3" fontId="22" fillId="0" borderId="0" xfId="7" applyNumberFormat="1" applyFont="1" applyAlignment="1">
      <alignment horizontal="center" vertical="center"/>
    </xf>
    <xf numFmtId="175" fontId="4" fillId="2" borderId="0" xfId="19" applyNumberFormat="1" applyFont="1" applyFill="1" applyBorder="1" applyAlignment="1">
      <alignment horizontal="center" vertical="center"/>
    </xf>
    <xf numFmtId="175" fontId="4" fillId="0" borderId="39" xfId="4" applyNumberFormat="1" applyFont="1" applyBorder="1" applyAlignment="1">
      <alignment horizontal="center" vertical="center"/>
    </xf>
    <xf numFmtId="166" fontId="4" fillId="0" borderId="0" xfId="1" applyNumberFormat="1" applyFont="1" applyFill="1" applyBorder="1" applyAlignment="1">
      <alignment horizontal="right" vertical="center"/>
    </xf>
    <xf numFmtId="175" fontId="4" fillId="0" borderId="0" xfId="19" applyNumberFormat="1" applyFont="1" applyFill="1" applyBorder="1" applyAlignment="1">
      <alignment horizontal="center" vertical="center"/>
    </xf>
    <xf numFmtId="171" fontId="20" fillId="8" borderId="1" xfId="4" applyNumberFormat="1" applyFont="1" applyFill="1" applyBorder="1" applyAlignment="1">
      <alignment horizontal="center" vertical="center"/>
    </xf>
    <xf numFmtId="171" fontId="4" fillId="0" borderId="28" xfId="4" applyNumberFormat="1" applyFont="1" applyFill="1" applyBorder="1" applyAlignment="1">
      <alignment horizontal="center" vertical="center"/>
    </xf>
    <xf numFmtId="171" fontId="3" fillId="0" borderId="16" xfId="4" applyNumberFormat="1" applyFont="1" applyFill="1" applyBorder="1" applyAlignment="1">
      <alignment horizontal="left" vertical="center"/>
    </xf>
    <xf numFmtId="171" fontId="3" fillId="0" borderId="0" xfId="4" applyNumberFormat="1" applyFont="1" applyFill="1" applyAlignment="1">
      <alignment horizontal="left" vertical="center"/>
    </xf>
    <xf numFmtId="175" fontId="4" fillId="0" borderId="16" xfId="19" applyNumberFormat="1" applyFont="1" applyFill="1" applyBorder="1" applyAlignment="1">
      <alignment horizontal="center" vertical="center"/>
    </xf>
    <xf numFmtId="165" fontId="4" fillId="0" borderId="16" xfId="4" applyFont="1" applyFill="1" applyBorder="1" applyAlignment="1">
      <alignment horizontal="center" vertical="center"/>
    </xf>
    <xf numFmtId="171" fontId="41" fillId="8" borderId="40" xfId="4" applyNumberFormat="1" applyFont="1" applyFill="1" applyBorder="1" applyAlignment="1">
      <alignment horizontal="left" vertical="center"/>
    </xf>
    <xf numFmtId="171" fontId="41" fillId="8" borderId="32" xfId="4" applyNumberFormat="1" applyFont="1" applyFill="1" applyBorder="1" applyAlignment="1">
      <alignment horizontal="left" vertical="center"/>
    </xf>
    <xf numFmtId="170" fontId="4" fillId="0" borderId="0" xfId="19" applyNumberFormat="1" applyFont="1" applyFill="1" applyAlignment="1">
      <alignment horizontal="center" vertical="center"/>
    </xf>
    <xf numFmtId="172" fontId="4" fillId="0" borderId="0" xfId="19" applyNumberFormat="1" applyFont="1" applyFill="1" applyAlignment="1">
      <alignment horizontal="center" vertical="center"/>
    </xf>
    <xf numFmtId="166" fontId="20" fillId="2" borderId="1" xfId="1" applyNumberFormat="1" applyFont="1" applyFill="1" applyBorder="1" applyAlignment="1">
      <alignment horizontal="center" vertical="center"/>
    </xf>
    <xf numFmtId="176" fontId="4" fillId="2" borderId="23" xfId="1" applyNumberFormat="1" applyFont="1" applyFill="1" applyBorder="1" applyAlignment="1">
      <alignment horizontal="center"/>
    </xf>
    <xf numFmtId="176" fontId="4" fillId="2" borderId="17" xfId="1" applyNumberFormat="1" applyFont="1" applyFill="1" applyBorder="1" applyAlignment="1">
      <alignment horizontal="right" vertical="center"/>
    </xf>
    <xf numFmtId="176" fontId="21" fillId="2" borderId="0" xfId="2" applyNumberFormat="1" applyFont="1" applyFill="1" applyAlignment="1">
      <alignment horizontal="center" wrapText="1"/>
    </xf>
    <xf numFmtId="0" fontId="62" fillId="0" borderId="71" xfId="0" applyFont="1" applyBorder="1" applyAlignment="1">
      <alignment horizontal="center" vertical="center"/>
    </xf>
    <xf numFmtId="0" fontId="63" fillId="0" borderId="71" xfId="0" applyFont="1" applyBorder="1" applyAlignment="1">
      <alignment vertical="center"/>
    </xf>
    <xf numFmtId="0" fontId="62" fillId="0" borderId="71" xfId="0" applyFont="1" applyBorder="1" applyAlignment="1">
      <alignment vertical="center"/>
    </xf>
    <xf numFmtId="3" fontId="62" fillId="0" borderId="71" xfId="19" applyNumberFormat="1" applyFont="1" applyFill="1" applyBorder="1" applyAlignment="1">
      <alignment horizontal="center" vertical="center"/>
    </xf>
    <xf numFmtId="3" fontId="62" fillId="0" borderId="2" xfId="19" applyNumberFormat="1" applyFont="1" applyFill="1" applyBorder="1" applyAlignment="1">
      <alignment horizontal="center" vertical="center"/>
    </xf>
    <xf numFmtId="0" fontId="62" fillId="0" borderId="72" xfId="0" applyFont="1" applyBorder="1" applyAlignment="1">
      <alignment horizontal="center" vertical="center" wrapText="1"/>
    </xf>
    <xf numFmtId="0" fontId="63" fillId="0" borderId="72" xfId="0" applyFont="1" applyBorder="1" applyAlignment="1">
      <alignment vertical="center"/>
    </xf>
    <xf numFmtId="0" fontId="62" fillId="0" borderId="72" xfId="0" applyFont="1" applyBorder="1" applyAlignment="1">
      <alignment vertical="center"/>
    </xf>
    <xf numFmtId="0" fontId="62" fillId="0" borderId="72" xfId="0" applyFont="1" applyBorder="1" applyAlignment="1">
      <alignment horizontal="center" vertical="center"/>
    </xf>
    <xf numFmtId="3" fontId="62" fillId="0" borderId="72" xfId="19" applyNumberFormat="1" applyFont="1" applyFill="1" applyBorder="1" applyAlignment="1">
      <alignment horizontal="center" vertical="center"/>
    </xf>
    <xf numFmtId="0" fontId="81" fillId="0" borderId="1" xfId="0" applyFont="1" applyBorder="1" applyAlignment="1">
      <alignment horizontal="center" vertical="center"/>
    </xf>
    <xf numFmtId="3" fontId="62" fillId="0" borderId="1" xfId="19" applyNumberFormat="1" applyFont="1" applyFill="1" applyBorder="1" applyAlignment="1">
      <alignment horizontal="center" vertical="center"/>
    </xf>
    <xf numFmtId="0" fontId="81" fillId="0" borderId="0" xfId="0" applyFont="1" applyAlignment="1">
      <alignment horizontal="center" vertical="center"/>
    </xf>
    <xf numFmtId="3" fontId="62" fillId="0" borderId="0" xfId="19" applyNumberFormat="1" applyFont="1" applyFill="1" applyBorder="1" applyAlignment="1">
      <alignment horizontal="center" vertical="center"/>
    </xf>
    <xf numFmtId="0" fontId="81" fillId="0" borderId="73" xfId="0" applyFont="1" applyBorder="1" applyAlignment="1">
      <alignment horizontal="center" vertical="center" wrapText="1"/>
    </xf>
    <xf numFmtId="0" fontId="62" fillId="0" borderId="73" xfId="0" applyFont="1" applyBorder="1" applyAlignment="1">
      <alignment horizontal="center" vertical="center"/>
    </xf>
    <xf numFmtId="0" fontId="63" fillId="0" borderId="73" xfId="0" applyFont="1" applyBorder="1" applyAlignment="1">
      <alignment vertical="center"/>
    </xf>
    <xf numFmtId="0" fontId="62" fillId="0" borderId="73" xfId="0" applyFont="1" applyBorder="1" applyAlignment="1">
      <alignment vertical="center"/>
    </xf>
    <xf numFmtId="0" fontId="81" fillId="0" borderId="73" xfId="0" applyFont="1" applyBorder="1" applyAlignment="1">
      <alignment horizontal="center" vertical="center"/>
    </xf>
    <xf numFmtId="3" fontId="62" fillId="0" borderId="73" xfId="19" applyNumberFormat="1" applyFont="1" applyFill="1" applyBorder="1" applyAlignment="1">
      <alignment horizontal="center" vertical="center"/>
    </xf>
    <xf numFmtId="0" fontId="81" fillId="0" borderId="2" xfId="0" applyFont="1" applyBorder="1" applyAlignment="1">
      <alignment horizontal="center" vertical="center"/>
    </xf>
    <xf numFmtId="0" fontId="81" fillId="0" borderId="1" xfId="0" applyFont="1" applyBorder="1" applyAlignment="1">
      <alignment horizontal="center" vertical="center" wrapText="1"/>
    </xf>
    <xf numFmtId="0" fontId="81" fillId="0" borderId="72" xfId="0" applyFont="1" applyBorder="1" applyAlignment="1">
      <alignment horizontal="center" vertical="center"/>
    </xf>
    <xf numFmtId="0" fontId="81" fillId="0" borderId="2" xfId="0" applyFont="1" applyBorder="1" applyAlignment="1">
      <alignment horizontal="center" vertical="center" wrapText="1"/>
    </xf>
    <xf numFmtId="3" fontId="81" fillId="0" borderId="2" xfId="19" applyNumberFormat="1" applyFont="1" applyFill="1" applyBorder="1" applyAlignment="1">
      <alignment horizontal="center" vertical="center"/>
    </xf>
    <xf numFmtId="0" fontId="81" fillId="0" borderId="0" xfId="0" applyFont="1" applyAlignment="1">
      <alignment horizontal="center" vertical="center" wrapText="1"/>
    </xf>
    <xf numFmtId="3" fontId="81" fillId="0" borderId="0" xfId="19" applyNumberFormat="1" applyFont="1" applyFill="1" applyAlignment="1">
      <alignment horizontal="center" vertical="center"/>
    </xf>
    <xf numFmtId="3" fontId="81" fillId="0" borderId="1" xfId="19" applyNumberFormat="1" applyFont="1" applyFill="1" applyBorder="1" applyAlignment="1">
      <alignment horizontal="center" vertical="center"/>
    </xf>
    <xf numFmtId="3" fontId="81" fillId="0" borderId="72" xfId="19" applyNumberFormat="1" applyFont="1" applyFill="1" applyBorder="1" applyAlignment="1">
      <alignment horizontal="center" vertical="center"/>
    </xf>
    <xf numFmtId="3" fontId="81" fillId="0" borderId="0" xfId="19" applyNumberFormat="1" applyFont="1" applyFill="1" applyBorder="1" applyAlignment="1">
      <alignment horizontal="center" vertical="center"/>
    </xf>
    <xf numFmtId="0" fontId="81" fillId="0" borderId="75" xfId="0" applyFont="1" applyBorder="1" applyAlignment="1">
      <alignment horizontal="center" vertical="center" wrapText="1"/>
    </xf>
    <xf numFmtId="0" fontId="63" fillId="0" borderId="75" xfId="0" applyFont="1" applyBorder="1" applyAlignment="1">
      <alignment vertical="center"/>
    </xf>
    <xf numFmtId="0" fontId="62" fillId="0" borderId="75" xfId="0" applyFont="1" applyBorder="1" applyAlignment="1">
      <alignment vertical="center"/>
    </xf>
    <xf numFmtId="0" fontId="62" fillId="0" borderId="75" xfId="0" applyFont="1" applyBorder="1" applyAlignment="1">
      <alignment horizontal="center" vertical="center"/>
    </xf>
    <xf numFmtId="0" fontId="81" fillId="0" borderId="75" xfId="0" applyFont="1" applyBorder="1" applyAlignment="1">
      <alignment horizontal="center" vertical="center"/>
    </xf>
    <xf numFmtId="3" fontId="62" fillId="0" borderId="75" xfId="19" applyNumberFormat="1" applyFont="1" applyFill="1" applyBorder="1" applyAlignment="1">
      <alignment horizontal="center" vertical="center"/>
    </xf>
    <xf numFmtId="3" fontId="61" fillId="18" borderId="42" xfId="0" applyNumberFormat="1" applyFont="1" applyFill="1" applyBorder="1" applyAlignment="1">
      <alignment horizontal="center" vertical="center"/>
    </xf>
    <xf numFmtId="0" fontId="13" fillId="2" borderId="0" xfId="24" quotePrefix="1" applyFill="1"/>
    <xf numFmtId="172" fontId="21" fillId="9" borderId="9" xfId="19" applyNumberFormat="1" applyFont="1" applyFill="1" applyBorder="1" applyAlignment="1">
      <alignment horizontal="right" vertical="center"/>
    </xf>
    <xf numFmtId="172" fontId="21" fillId="9" borderId="10" xfId="19" applyNumberFormat="1" applyFont="1" applyFill="1" applyBorder="1" applyAlignment="1">
      <alignment horizontal="right" vertical="center"/>
    </xf>
    <xf numFmtId="165" fontId="21" fillId="4" borderId="0" xfId="5" applyNumberFormat="1" applyFont="1" applyFill="1" applyAlignment="1">
      <alignment vertical="center"/>
    </xf>
    <xf numFmtId="172" fontId="21" fillId="9" borderId="0" xfId="19" applyNumberFormat="1" applyFont="1" applyFill="1" applyBorder="1" applyAlignment="1">
      <alignment horizontal="right" vertical="center"/>
    </xf>
    <xf numFmtId="171" fontId="21" fillId="9" borderId="0" xfId="5" applyNumberFormat="1" applyFont="1" applyFill="1" applyAlignment="1">
      <alignment vertical="center"/>
    </xf>
    <xf numFmtId="172" fontId="21" fillId="9" borderId="0" xfId="19" applyNumberFormat="1" applyFont="1" applyFill="1" applyBorder="1" applyAlignment="1">
      <alignment vertical="center"/>
    </xf>
    <xf numFmtId="172" fontId="21" fillId="9" borderId="0" xfId="32" applyNumberFormat="1" applyFont="1" applyFill="1" applyBorder="1" applyAlignment="1">
      <alignment horizontal="right" vertical="center"/>
    </xf>
    <xf numFmtId="172" fontId="21" fillId="9" borderId="0" xfId="32" applyNumberFormat="1" applyFont="1" applyFill="1" applyBorder="1" applyAlignment="1">
      <alignment vertical="center"/>
    </xf>
    <xf numFmtId="172" fontId="21" fillId="9" borderId="0" xfId="19" applyNumberFormat="1" applyFont="1" applyFill="1" applyAlignment="1">
      <alignment vertical="center"/>
    </xf>
    <xf numFmtId="171" fontId="21" fillId="9" borderId="0" xfId="19" applyNumberFormat="1" applyFont="1" applyFill="1" applyAlignment="1">
      <alignment vertical="center"/>
    </xf>
    <xf numFmtId="0" fontId="14" fillId="2" borderId="0" xfId="0" applyFont="1" applyFill="1" applyAlignment="1">
      <alignment horizontal="left" vertical="top" wrapText="1"/>
    </xf>
    <xf numFmtId="49" fontId="11" fillId="2" borderId="0" xfId="23" applyNumberFormat="1" applyFont="1" applyFill="1" applyAlignment="1">
      <alignment horizontal="center" vertical="center" wrapText="1"/>
    </xf>
    <xf numFmtId="49" fontId="12" fillId="2" borderId="0" xfId="23" applyNumberFormat="1" applyFont="1" applyFill="1" applyAlignment="1">
      <alignment horizontal="center" vertical="center" wrapText="1"/>
    </xf>
    <xf numFmtId="0" fontId="18" fillId="4" borderId="0" xfId="7" applyFont="1" applyFill="1" applyAlignment="1">
      <alignment horizontal="left" wrapText="1"/>
    </xf>
    <xf numFmtId="0" fontId="21" fillId="0" borderId="16" xfId="7" applyFont="1" applyBorder="1" applyAlignment="1">
      <alignment horizontal="left" vertical="top" wrapText="1"/>
    </xf>
    <xf numFmtId="0" fontId="21" fillId="0" borderId="0" xfId="7" applyFont="1" applyAlignment="1">
      <alignment horizontal="left" vertical="top" wrapText="1"/>
    </xf>
    <xf numFmtId="0" fontId="33" fillId="0" borderId="5" xfId="0" applyFont="1" applyBorder="1" applyAlignment="1">
      <alignment horizontal="center" vertical="center" wrapText="1"/>
    </xf>
    <xf numFmtId="0" fontId="4" fillId="2" borderId="1" xfId="0" applyFont="1" applyFill="1" applyBorder="1" applyAlignment="1">
      <alignment horizontal="left" vertical="center" wrapText="1"/>
    </xf>
    <xf numFmtId="3" fontId="51" fillId="13" borderId="21" xfId="9" applyNumberFormat="1" applyFont="1" applyFill="1" applyBorder="1" applyAlignment="1">
      <alignment horizontal="center" vertical="center"/>
    </xf>
    <xf numFmtId="3" fontId="51" fillId="13" borderId="29" xfId="9" applyNumberFormat="1" applyFont="1" applyFill="1" applyBorder="1" applyAlignment="1">
      <alignment horizontal="center" vertical="center"/>
    </xf>
    <xf numFmtId="3" fontId="51" fillId="13" borderId="22" xfId="9" applyNumberFormat="1" applyFont="1" applyFill="1" applyBorder="1" applyAlignment="1">
      <alignment horizontal="center" vertical="center"/>
    </xf>
    <xf numFmtId="0" fontId="4" fillId="0" borderId="21" xfId="0" applyFont="1" applyBorder="1" applyAlignment="1">
      <alignment horizontal="left" vertical="center" wrapText="1"/>
    </xf>
    <xf numFmtId="0" fontId="4" fillId="0" borderId="29" xfId="0" applyFont="1" applyBorder="1" applyAlignment="1">
      <alignment horizontal="left" vertical="center" wrapText="1"/>
    </xf>
    <xf numFmtId="0" fontId="4" fillId="0" borderId="22" xfId="0" applyFont="1" applyBorder="1" applyAlignment="1">
      <alignment horizontal="left" vertical="center" wrapText="1"/>
    </xf>
    <xf numFmtId="3" fontId="51" fillId="10" borderId="21" xfId="9" applyNumberFormat="1" applyFont="1" applyFill="1" applyBorder="1" applyAlignment="1">
      <alignment horizontal="center" vertical="center"/>
    </xf>
    <xf numFmtId="3" fontId="51" fillId="10" borderId="29" xfId="9" applyNumberFormat="1" applyFont="1" applyFill="1" applyBorder="1" applyAlignment="1">
      <alignment horizontal="center" vertical="center"/>
    </xf>
    <xf numFmtId="3" fontId="51" fillId="10" borderId="22" xfId="9" applyNumberFormat="1" applyFont="1" applyFill="1" applyBorder="1" applyAlignment="1">
      <alignment horizontal="center" vertical="center"/>
    </xf>
    <xf numFmtId="3" fontId="41" fillId="0" borderId="6" xfId="9" applyNumberFormat="1" applyFont="1" applyFill="1" applyBorder="1" applyAlignment="1">
      <alignment horizontal="center" vertical="center"/>
    </xf>
    <xf numFmtId="0" fontId="3" fillId="0" borderId="5" xfId="8" applyFont="1" applyBorder="1" applyAlignment="1">
      <alignment horizontal="left" vertical="center" wrapText="1"/>
    </xf>
    <xf numFmtId="0" fontId="3" fillId="0" borderId="5" xfId="8" applyFont="1" applyBorder="1" applyAlignment="1">
      <alignment horizontal="left" vertical="center"/>
    </xf>
    <xf numFmtId="0" fontId="4" fillId="0" borderId="1" xfId="12" applyFont="1" applyBorder="1" applyAlignment="1">
      <alignment horizontal="left" vertical="center" wrapText="1"/>
    </xf>
    <xf numFmtId="0" fontId="3" fillId="0" borderId="5" xfId="12" applyFont="1" applyBorder="1" applyAlignment="1">
      <alignment horizontal="left" vertical="center" wrapText="1"/>
    </xf>
    <xf numFmtId="0" fontId="45" fillId="0" borderId="70" xfId="0" applyFont="1" applyBorder="1" applyAlignment="1">
      <alignment horizontal="left" vertical="center" wrapText="1"/>
    </xf>
    <xf numFmtId="0" fontId="45" fillId="0" borderId="1" xfId="0" applyFont="1" applyBorder="1" applyAlignment="1">
      <alignment horizontal="left" vertical="center" wrapText="1"/>
    </xf>
    <xf numFmtId="0" fontId="37" fillId="2" borderId="0" xfId="0" applyFont="1" applyFill="1" applyAlignment="1">
      <alignment horizontal="center"/>
    </xf>
    <xf numFmtId="0" fontId="43" fillId="13" borderId="0" xfId="9" applyFont="1" applyFill="1" applyAlignment="1">
      <alignment horizontal="center" vertical="center" wrapText="1"/>
    </xf>
    <xf numFmtId="0" fontId="43" fillId="13" borderId="69" xfId="9" applyFont="1" applyFill="1" applyBorder="1" applyAlignment="1">
      <alignment horizontal="center" vertical="center" wrapText="1"/>
    </xf>
    <xf numFmtId="0" fontId="43" fillId="13" borderId="11" xfId="9" applyFont="1" applyFill="1" applyBorder="1" applyAlignment="1">
      <alignment horizontal="center" vertical="center"/>
    </xf>
    <xf numFmtId="0" fontId="45" fillId="0" borderId="12" xfId="0" applyFont="1" applyBorder="1" applyAlignment="1">
      <alignment horizontal="left" vertical="top" wrapText="1"/>
    </xf>
    <xf numFmtId="0" fontId="45" fillId="0" borderId="1" xfId="0" applyFont="1" applyBorder="1" applyAlignment="1">
      <alignment horizontal="left" vertical="top" wrapText="1"/>
    </xf>
    <xf numFmtId="0" fontId="46" fillId="0" borderId="0" xfId="0" applyFont="1" applyAlignment="1">
      <alignment horizontal="left" vertical="center" wrapText="1"/>
    </xf>
    <xf numFmtId="0" fontId="37" fillId="0" borderId="0" xfId="0" applyFont="1" applyAlignment="1">
      <alignment horizontal="left" wrapText="1"/>
    </xf>
    <xf numFmtId="0" fontId="45" fillId="0" borderId="0" xfId="0" applyFont="1" applyAlignment="1">
      <alignment horizontal="left" wrapText="1"/>
    </xf>
    <xf numFmtId="0" fontId="20" fillId="11" borderId="1" xfId="0" applyFont="1" applyFill="1" applyBorder="1" applyAlignment="1">
      <alignment horizontal="left"/>
    </xf>
    <xf numFmtId="0" fontId="17" fillId="28" borderId="1" xfId="0" applyFont="1" applyFill="1" applyBorder="1" applyAlignment="1">
      <alignment horizontal="left"/>
    </xf>
    <xf numFmtId="0" fontId="33" fillId="0" borderId="0" xfId="0" applyFont="1" applyAlignment="1">
      <alignment horizontal="center" vertical="center" wrapText="1"/>
    </xf>
    <xf numFmtId="0" fontId="4" fillId="0" borderId="0" xfId="0" applyFont="1" applyAlignment="1">
      <alignment horizontal="center" vertical="center" wrapText="1"/>
    </xf>
    <xf numFmtId="3" fontId="51" fillId="13" borderId="14" xfId="9" applyNumberFormat="1" applyFont="1" applyFill="1" applyBorder="1" applyAlignment="1">
      <alignment horizontal="center" vertical="center"/>
    </xf>
    <xf numFmtId="3" fontId="51" fillId="13" borderId="25" xfId="9" applyNumberFormat="1" applyFont="1" applyFill="1" applyBorder="1" applyAlignment="1">
      <alignment horizontal="center" vertical="center"/>
    </xf>
    <xf numFmtId="3" fontId="51" fillId="13" borderId="21" xfId="9" applyNumberFormat="1" applyFont="1" applyFill="1" applyBorder="1" applyAlignment="1">
      <alignment horizontal="center" vertical="center" wrapText="1"/>
    </xf>
    <xf numFmtId="3" fontId="51" fillId="13" borderId="29" xfId="9" applyNumberFormat="1" applyFont="1" applyFill="1" applyBorder="1" applyAlignment="1">
      <alignment horizontal="center" vertical="center" wrapText="1"/>
    </xf>
    <xf numFmtId="3" fontId="51" fillId="13" borderId="22" xfId="9" applyNumberFormat="1" applyFont="1" applyFill="1" applyBorder="1" applyAlignment="1">
      <alignment horizontal="center" vertical="center" wrapText="1"/>
    </xf>
    <xf numFmtId="0" fontId="4" fillId="2" borderId="0" xfId="0" applyFont="1" applyFill="1" applyAlignment="1">
      <alignment horizontal="left" vertical="center" wrapText="1"/>
    </xf>
    <xf numFmtId="0" fontId="42" fillId="2" borderId="0" xfId="0" applyFont="1" applyFill="1" applyAlignment="1">
      <alignment horizontal="left" vertical="center" wrapText="1"/>
    </xf>
    <xf numFmtId="0" fontId="20" fillId="2" borderId="0" xfId="0" applyFont="1" applyFill="1" applyAlignment="1">
      <alignment horizontal="left" vertical="center" wrapText="1"/>
    </xf>
    <xf numFmtId="0" fontId="4" fillId="0" borderId="1" xfId="0" applyFont="1" applyBorder="1" applyAlignment="1">
      <alignment horizontal="left" vertical="center" wrapText="1"/>
    </xf>
    <xf numFmtId="0" fontId="20" fillId="2" borderId="0" xfId="0" applyFont="1" applyFill="1" applyAlignment="1">
      <alignment horizontal="left" vertical="top" wrapText="1"/>
    </xf>
    <xf numFmtId="0" fontId="3" fillId="2" borderId="0" xfId="0" applyFont="1" applyFill="1" applyAlignment="1">
      <alignment horizontal="center" wrapText="1"/>
    </xf>
    <xf numFmtId="0" fontId="4" fillId="0" borderId="12" xfId="0" applyFont="1" applyBorder="1" applyAlignment="1">
      <alignment horizontal="left" vertical="center" wrapText="1"/>
    </xf>
    <xf numFmtId="0" fontId="46" fillId="2" borderId="0" xfId="0" applyFont="1" applyFill="1" applyAlignment="1">
      <alignment horizontal="left" vertical="center" wrapText="1"/>
    </xf>
    <xf numFmtId="0" fontId="52" fillId="0" borderId="1" xfId="0" applyFont="1" applyBorder="1" applyAlignment="1">
      <alignment horizontal="left" vertical="center" wrapText="1"/>
    </xf>
    <xf numFmtId="0" fontId="46" fillId="2" borderId="0" xfId="0" applyFont="1" applyFill="1" applyAlignment="1">
      <alignment horizontal="left" wrapText="1"/>
    </xf>
    <xf numFmtId="0" fontId="52" fillId="0" borderId="5" xfId="0" applyFont="1" applyBorder="1" applyAlignment="1">
      <alignment horizontal="left" vertical="top" wrapText="1"/>
    </xf>
    <xf numFmtId="0" fontId="52" fillId="0" borderId="0" xfId="0" applyFont="1" applyAlignment="1">
      <alignment horizontal="left" vertical="top" wrapText="1"/>
    </xf>
    <xf numFmtId="0" fontId="52" fillId="2" borderId="5" xfId="0" applyFont="1" applyFill="1" applyBorder="1" applyAlignment="1">
      <alignment horizontal="left"/>
    </xf>
    <xf numFmtId="0" fontId="57" fillId="4" borderId="43" xfId="2" applyFont="1" applyFill="1" applyBorder="1" applyAlignment="1">
      <alignment horizontal="left" vertical="center"/>
    </xf>
    <xf numFmtId="0" fontId="9" fillId="0" borderId="43" xfId="2" applyFont="1" applyBorder="1" applyAlignment="1">
      <alignment vertical="center"/>
    </xf>
    <xf numFmtId="0" fontId="57" fillId="4" borderId="44" xfId="2" applyFont="1" applyFill="1" applyBorder="1" applyAlignment="1">
      <alignment horizontal="left" vertical="center" wrapText="1"/>
    </xf>
    <xf numFmtId="0" fontId="9" fillId="0" borderId="44" xfId="2" applyFont="1" applyBorder="1" applyAlignment="1">
      <alignment vertical="center"/>
    </xf>
    <xf numFmtId="3" fontId="17" fillId="4" borderId="6" xfId="17" applyNumberFormat="1" applyFont="1" applyFill="1" applyBorder="1" applyAlignment="1">
      <alignment horizontal="right" vertical="center" wrapText="1"/>
    </xf>
    <xf numFmtId="3" fontId="39" fillId="0" borderId="0" xfId="0" applyNumberFormat="1" applyFont="1" applyAlignment="1">
      <alignment horizontal="center"/>
    </xf>
    <xf numFmtId="0" fontId="55" fillId="0" borderId="5" xfId="0" applyFont="1" applyBorder="1" applyAlignment="1">
      <alignment horizontal="left" vertical="center"/>
    </xf>
    <xf numFmtId="0" fontId="55" fillId="0" borderId="2" xfId="0" applyFont="1" applyBorder="1" applyAlignment="1">
      <alignment horizontal="left" vertical="center"/>
    </xf>
    <xf numFmtId="0" fontId="35" fillId="0" borderId="3" xfId="5" applyFont="1" applyBorder="1" applyAlignment="1">
      <alignment horizontal="left" vertical="center" wrapText="1"/>
    </xf>
    <xf numFmtId="0" fontId="53" fillId="17" borderId="36" xfId="5" applyFont="1" applyFill="1" applyBorder="1" applyAlignment="1">
      <alignment horizontal="center" vertical="center" wrapText="1"/>
    </xf>
    <xf numFmtId="0" fontId="53" fillId="17" borderId="37" xfId="5" applyFont="1" applyFill="1" applyBorder="1" applyAlignment="1">
      <alignment horizontal="center" vertical="center" wrapText="1"/>
    </xf>
    <xf numFmtId="0" fontId="53" fillId="17" borderId="5" xfId="5" applyFont="1" applyFill="1" applyBorder="1" applyAlignment="1">
      <alignment horizontal="center" vertical="center" wrapText="1"/>
    </xf>
    <xf numFmtId="0" fontId="32" fillId="0" borderId="0" xfId="0" applyFont="1" applyAlignment="1">
      <alignment horizontal="left" vertical="center"/>
    </xf>
    <xf numFmtId="0" fontId="62" fillId="0" borderId="74" xfId="0" applyFont="1" applyBorder="1" applyAlignment="1">
      <alignment horizontal="center" vertical="center" textRotation="90" wrapText="1"/>
    </xf>
    <xf numFmtId="0" fontId="62" fillId="0" borderId="0" xfId="0" applyFont="1" applyAlignment="1">
      <alignment horizontal="center" vertical="center" textRotation="90" wrapText="1"/>
    </xf>
    <xf numFmtId="0" fontId="64" fillId="0" borderId="0" xfId="0" quotePrefix="1" applyFont="1" applyAlignment="1">
      <alignment horizontal="left" vertical="center" wrapText="1"/>
    </xf>
    <xf numFmtId="0" fontId="64" fillId="0" borderId="0" xfId="0" applyFont="1" applyAlignment="1">
      <alignment horizontal="left" vertical="center" wrapText="1"/>
    </xf>
    <xf numFmtId="0" fontId="30" fillId="2" borderId="50" xfId="26" applyFont="1" applyFill="1" applyBorder="1" applyAlignment="1">
      <alignment horizontal="left" vertical="center"/>
    </xf>
    <xf numFmtId="0" fontId="28" fillId="0" borderId="46" xfId="26" applyFont="1" applyBorder="1" applyAlignment="1">
      <alignment horizontal="center" vertical="center" textRotation="90" wrapText="1"/>
    </xf>
    <xf numFmtId="0" fontId="28" fillId="0" borderId="0" xfId="26" applyFont="1" applyAlignment="1">
      <alignment horizontal="center" vertical="center" textRotation="90" wrapText="1"/>
    </xf>
    <xf numFmtId="0" fontId="28" fillId="0" borderId="49" xfId="26" applyFont="1" applyBorder="1" applyAlignment="1">
      <alignment horizontal="center" vertical="center" textRotation="90" wrapText="1"/>
    </xf>
    <xf numFmtId="0" fontId="76" fillId="0" borderId="46" xfId="26" applyFont="1" applyBorder="1" applyAlignment="1">
      <alignment horizontal="center" vertical="center" textRotation="90" wrapText="1"/>
    </xf>
    <xf numFmtId="0" fontId="76" fillId="0" borderId="0" xfId="26" applyFont="1" applyAlignment="1">
      <alignment horizontal="center" vertical="center" textRotation="90" wrapText="1"/>
    </xf>
    <xf numFmtId="0" fontId="76" fillId="0" borderId="49" xfId="26" applyFont="1" applyBorder="1" applyAlignment="1">
      <alignment horizontal="center" vertical="center" textRotation="90" wrapText="1"/>
    </xf>
    <xf numFmtId="0" fontId="24" fillId="0" borderId="46" xfId="27" applyFont="1" applyFill="1" applyBorder="1" applyAlignment="1">
      <alignment horizontal="center" vertical="center" textRotation="90" wrapText="1"/>
    </xf>
    <xf numFmtId="0" fontId="24" fillId="0" borderId="0" xfId="27" applyFont="1" applyFill="1" applyBorder="1" applyAlignment="1">
      <alignment horizontal="center" vertical="center" textRotation="90" wrapText="1"/>
    </xf>
    <xf numFmtId="0" fontId="24" fillId="0" borderId="49" xfId="27" applyFont="1" applyFill="1" applyBorder="1" applyAlignment="1">
      <alignment horizontal="center" vertical="center" textRotation="90" wrapText="1"/>
    </xf>
    <xf numFmtId="0" fontId="32" fillId="0" borderId="0" xfId="26" applyFont="1" applyAlignment="1">
      <alignment horizontal="left" vertical="center"/>
    </xf>
  </cellXfs>
  <cellStyles count="33">
    <cellStyle name="Hipervínculo" xfId="24" builtinId="8"/>
    <cellStyle name="Incorrecto 2" xfId="27" xr:uid="{00000000-0005-0000-0000-000001000000}"/>
    <cellStyle name="Millares" xfId="19" builtinId="3"/>
    <cellStyle name="Millares 2" xfId="20" xr:uid="{00000000-0005-0000-0000-000003000000}"/>
    <cellStyle name="Millares 2 2" xfId="13" xr:uid="{00000000-0005-0000-0000-000004000000}"/>
    <cellStyle name="Millares 2 3" xfId="4" xr:uid="{00000000-0005-0000-0000-000005000000}"/>
    <cellStyle name="Millares 2 3 2" xfId="16" xr:uid="{00000000-0005-0000-0000-000006000000}"/>
    <cellStyle name="Millares 2 4" xfId="28" xr:uid="{00000000-0005-0000-0000-000007000000}"/>
    <cellStyle name="Millares 2 4 2" xfId="29" xr:uid="{23749804-27B3-4828-A63A-B8A7DBE7A4CB}"/>
    <cellStyle name="Millares 5" xfId="32" xr:uid="{AE7382F7-AF86-4223-82F8-82E97027225B}"/>
    <cellStyle name="Millares 7" xfId="6" xr:uid="{00000000-0005-0000-0000-000008000000}"/>
    <cellStyle name="Millares 8" xfId="10" xr:uid="{00000000-0005-0000-0000-000009000000}"/>
    <cellStyle name="Millares 8 2" xfId="18" xr:uid="{00000000-0005-0000-0000-00000A000000}"/>
    <cellStyle name="Millares 8 3" xfId="3" xr:uid="{00000000-0005-0000-0000-00000B000000}"/>
    <cellStyle name="Normal" xfId="0" builtinId="0"/>
    <cellStyle name="Normal 10" xfId="15" xr:uid="{00000000-0005-0000-0000-00000D000000}"/>
    <cellStyle name="Normal 12 2" xfId="14" xr:uid="{00000000-0005-0000-0000-00000E000000}"/>
    <cellStyle name="Normal 2" xfId="25" xr:uid="{00000000-0005-0000-0000-00000F000000}"/>
    <cellStyle name="Normal 2 2" xfId="8" xr:uid="{00000000-0005-0000-0000-000010000000}"/>
    <cellStyle name="Normal 2 2 2" xfId="12" xr:uid="{00000000-0005-0000-0000-000011000000}"/>
    <cellStyle name="Normal 2 7 2" xfId="17" xr:uid="{00000000-0005-0000-0000-000012000000}"/>
    <cellStyle name="Normal 3" xfId="21" xr:uid="{00000000-0005-0000-0000-000013000000}"/>
    <cellStyle name="Normal 3 2" xfId="22" xr:uid="{00000000-0005-0000-0000-000014000000}"/>
    <cellStyle name="Normal 3 2 3" xfId="2" xr:uid="{00000000-0005-0000-0000-000015000000}"/>
    <cellStyle name="Normal 39" xfId="30" xr:uid="{15268BDD-5A79-467E-9F34-7AD10D978169}"/>
    <cellStyle name="Normal 39 2" xfId="31" xr:uid="{E27ADAA8-413C-4DDB-9FA2-345197C35B1D}"/>
    <cellStyle name="Normal 4" xfId="26" xr:uid="{00000000-0005-0000-0000-000016000000}"/>
    <cellStyle name="Normal 4 3" xfId="7" xr:uid="{00000000-0005-0000-0000-000017000000}"/>
    <cellStyle name="Normal 6" xfId="5" xr:uid="{00000000-0005-0000-0000-000018000000}"/>
    <cellStyle name="Normal 65 3 4" xfId="23" xr:uid="{00000000-0005-0000-0000-000019000000}"/>
    <cellStyle name="Porcentaje" xfId="1" builtinId="5"/>
    <cellStyle name="Porcentaje 2" xfId="11" xr:uid="{00000000-0005-0000-0000-00001B000000}"/>
    <cellStyle name="TEXTO NORMAL" xfId="9" xr:uid="{00000000-0005-0000-0000-00001C000000}"/>
  </cellStyles>
  <dxfs count="3">
    <dxf>
      <font>
        <condense val="0"/>
        <extend val="0"/>
        <color indexed="9"/>
      </font>
    </dxf>
    <dxf>
      <font>
        <condense val="0"/>
        <extend val="0"/>
        <color indexed="9"/>
      </font>
    </dxf>
    <dxf>
      <fill>
        <patternFill patternType="none"/>
      </fill>
    </dxf>
  </dxfs>
  <tableStyles count="0" defaultTableStyle="TableStyleMedium2" defaultPivotStyle="PivotStyleLight16"/>
  <colors>
    <mruColors>
      <color rgb="FF93B7FF"/>
      <color rgb="FF002060"/>
      <color rgb="FFFF7575"/>
      <color rgb="FF002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C00000">
                <a:alpha val="50196"/>
              </a:srgbClr>
            </a:solidFill>
          </c:spPr>
          <c:invertIfNegative val="0"/>
          <c:dPt>
            <c:idx val="6"/>
            <c:invertIfNegative val="0"/>
            <c:bubble3D val="0"/>
            <c:extLst>
              <c:ext xmlns:c16="http://schemas.microsoft.com/office/drawing/2014/chart" uri="{C3380CC4-5D6E-409C-BE32-E72D297353CC}">
                <c16:uniqueId val="{00000000-0D38-4484-A05C-524940A02757}"/>
              </c:ext>
            </c:extLst>
          </c:dPt>
          <c:dPt>
            <c:idx val="8"/>
            <c:invertIfNegative val="0"/>
            <c:bubble3D val="0"/>
            <c:extLst>
              <c:ext xmlns:c16="http://schemas.microsoft.com/office/drawing/2014/chart" uri="{C3380CC4-5D6E-409C-BE32-E72D297353CC}">
                <c16:uniqueId val="{00000001-0D38-4484-A05C-524940A02757}"/>
              </c:ext>
            </c:extLst>
          </c:dPt>
          <c:dPt>
            <c:idx val="9"/>
            <c:invertIfNegative val="0"/>
            <c:bubble3D val="0"/>
            <c:spPr>
              <a:solidFill>
                <a:srgbClr val="C00000"/>
              </a:solidFill>
            </c:spPr>
            <c:extLst>
              <c:ext xmlns:c16="http://schemas.microsoft.com/office/drawing/2014/chart" uri="{C3380CC4-5D6E-409C-BE32-E72D297353CC}">
                <c16:uniqueId val="{00000003-0D38-4484-A05C-524940A02757}"/>
              </c:ext>
            </c:extLst>
          </c:dPt>
          <c:dLbls>
            <c:spPr>
              <a:noFill/>
              <a:ln>
                <a:noFill/>
              </a:ln>
              <a:effectLst/>
            </c:spPr>
            <c:txPr>
              <a:bodyPr wrap="square" lIns="38100" tIns="19050" rIns="38100" bIns="19050" anchor="ctr">
                <a:spAutoFit/>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PRODUCCIÓN METÁLICA'!$A$23:$A$32</c:f>
              <c:strCache>
                <c:ptCount val="10"/>
                <c:pt idx="0">
                  <c:v>2017</c:v>
                </c:pt>
                <c:pt idx="1">
                  <c:v>2018</c:v>
                </c:pt>
                <c:pt idx="2">
                  <c:v>2019</c:v>
                </c:pt>
                <c:pt idx="3">
                  <c:v>2020</c:v>
                </c:pt>
                <c:pt idx="4">
                  <c:v>2021</c:v>
                </c:pt>
                <c:pt idx="5">
                  <c:v>2022</c:v>
                </c:pt>
                <c:pt idx="6">
                  <c:v>2023</c:v>
                </c:pt>
                <c:pt idx="7">
                  <c:v>2024</c:v>
                </c:pt>
                <c:pt idx="8">
                  <c:v>2025</c:v>
                </c:pt>
                <c:pt idx="9">
                  <c:v>2026
(Ene-May)</c:v>
                </c:pt>
              </c:strCache>
            </c:strRef>
          </c:cat>
          <c:val>
            <c:numRef>
              <c:f>'1. PRODUCCIÓN METÁLICA'!$O$23:$O$32</c:f>
              <c:numCache>
                <c:formatCode>#,##0</c:formatCode>
                <c:ptCount val="10"/>
                <c:pt idx="0">
                  <c:v>2440.1811105834286</c:v>
                </c:pt>
                <c:pt idx="1">
                  <c:v>2416.8811002070697</c:v>
                </c:pt>
                <c:pt idx="2">
                  <c:v>2437.9253739027731</c:v>
                </c:pt>
                <c:pt idx="3">
                  <c:v>2150.1259121219628</c:v>
                </c:pt>
                <c:pt idx="4">
                  <c:v>2326.0353089323735</c:v>
                </c:pt>
                <c:pt idx="5">
                  <c:v>2445.2708303173977</c:v>
                </c:pt>
                <c:pt idx="6">
                  <c:v>2755.2443167853276</c:v>
                </c:pt>
                <c:pt idx="7">
                  <c:v>2736.2371072517244</c:v>
                </c:pt>
                <c:pt idx="8">
                  <c:v>2769.8655786898944</c:v>
                </c:pt>
                <c:pt idx="9">
                  <c:v>1144.3796294050367</c:v>
                </c:pt>
              </c:numCache>
            </c:numRef>
          </c:val>
          <c:extLst>
            <c:ext xmlns:c16="http://schemas.microsoft.com/office/drawing/2014/chart" uri="{C3380CC4-5D6E-409C-BE32-E72D297353CC}">
              <c16:uniqueId val="{00000004-0D38-4484-A05C-524940A02757}"/>
            </c:ext>
          </c:extLst>
        </c:ser>
        <c:dLbls>
          <c:dLblPos val="outEnd"/>
          <c:showLegendKey val="0"/>
          <c:showVal val="1"/>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txPr>
          <a:bodyPr/>
          <a:lstStyle/>
          <a:p>
            <a:pPr>
              <a:defRPr sz="900"/>
            </a:pPr>
            <a:endParaRPr lang="es-PE"/>
          </a:p>
        </c:txPr>
        <c:crossAx val="173301760"/>
        <c:crosses val="autoZero"/>
        <c:auto val="1"/>
        <c:lblAlgn val="ctr"/>
        <c:lblOffset val="100"/>
        <c:noMultiLvlLbl val="0"/>
      </c:catAx>
      <c:valAx>
        <c:axId val="173301760"/>
        <c:scaling>
          <c:orientation val="minMax"/>
        </c:scaling>
        <c:delete val="0"/>
        <c:axPos val="l"/>
        <c:numFmt formatCode="#,##0" sourceLinked="1"/>
        <c:majorTickMark val="out"/>
        <c:minorTickMark val="none"/>
        <c:tickLblPos val="nextTo"/>
        <c:crossAx val="173291776"/>
        <c:crosses val="autoZero"/>
        <c:crossBetween val="between"/>
        <c:majorUnit val="1000"/>
      </c:valAx>
    </c:plotArea>
    <c:plotVisOnly val="1"/>
    <c:dispBlanksAs val="gap"/>
    <c:showDLblsOverMax val="0"/>
  </c:chart>
  <c:spPr>
    <a:ln>
      <a:no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2060"/>
            </a:solidFill>
          </c:spPr>
          <c:invertIfNegative val="0"/>
          <c:dLbls>
            <c:dLbl>
              <c:idx val="4"/>
              <c:layout>
                <c:manualLayout>
                  <c:x val="1.7890771066875985E-3"/>
                  <c:y val="1.39500755720629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677-482A-8DA5-B7EA8E4B9A07}"/>
                </c:ext>
              </c:extLst>
            </c:dLbl>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'6. EXPORTACIONES'!$B$57:$I$57</c:f>
              <c:strCache>
                <c:ptCount val="8"/>
                <c:pt idx="0">
                  <c:v>COBRE</c:v>
                </c:pt>
                <c:pt idx="1">
                  <c:v>ORO</c:v>
                </c:pt>
                <c:pt idx="2">
                  <c:v>ZINC</c:v>
                </c:pt>
                <c:pt idx="3">
                  <c:v>PLATA</c:v>
                </c:pt>
                <c:pt idx="4">
                  <c:v>PLOMO</c:v>
                </c:pt>
                <c:pt idx="5">
                  <c:v>ESTAÑO</c:v>
                </c:pt>
                <c:pt idx="6">
                  <c:v>HIERRO</c:v>
                </c:pt>
                <c:pt idx="7">
                  <c:v>MOLIBDENO</c:v>
                </c:pt>
              </c:strCache>
            </c:strRef>
          </c:cat>
          <c:val>
            <c:numRef>
              <c:f>'6. EXPORTACIONES'!$B$78:$I$78</c:f>
              <c:numCache>
                <c:formatCode>0.0%</c:formatCode>
                <c:ptCount val="8"/>
                <c:pt idx="0">
                  <c:v>0.31468969251510059</c:v>
                </c:pt>
                <c:pt idx="1">
                  <c:v>0.20819232320714232</c:v>
                </c:pt>
                <c:pt idx="2">
                  <c:v>-0.15842715878082236</c:v>
                </c:pt>
                <c:pt idx="3">
                  <c:v>-5.5415605583087224E-2</c:v>
                </c:pt>
                <c:pt idx="4">
                  <c:v>0.20030693760240936</c:v>
                </c:pt>
                <c:pt idx="5">
                  <c:v>-4.4327011838794617E-2</c:v>
                </c:pt>
                <c:pt idx="6">
                  <c:v>1.2221006730265502</c:v>
                </c:pt>
                <c:pt idx="7">
                  <c:v>-4.8659982402318169E-2</c:v>
                </c:pt>
              </c:numCache>
            </c:numRef>
          </c:val>
          <c:extLst>
            <c:ext xmlns:c16="http://schemas.microsoft.com/office/drawing/2014/chart" uri="{C3380CC4-5D6E-409C-BE32-E72D297353CC}">
              <c16:uniqueId val="{00000001-8677-482A-8DA5-B7EA8E4B9A07}"/>
            </c:ext>
          </c:extLst>
        </c:ser>
        <c:dLbls>
          <c:showLegendKey val="0"/>
          <c:showVal val="0"/>
          <c:showCatName val="0"/>
          <c:showSerName val="0"/>
          <c:showPercent val="0"/>
          <c:showBubbleSize val="0"/>
        </c:dLbls>
        <c:gapWidth val="75"/>
        <c:axId val="417940080"/>
        <c:axId val="417940640"/>
      </c:barChart>
      <c:catAx>
        <c:axId val="417940080"/>
        <c:scaling>
          <c:orientation val="minMax"/>
        </c:scaling>
        <c:delete val="0"/>
        <c:axPos val="b"/>
        <c:numFmt formatCode="General" sourceLinked="1"/>
        <c:majorTickMark val="none"/>
        <c:minorTickMark val="out"/>
        <c:tickLblPos val="low"/>
        <c:txPr>
          <a:bodyPr rot="0" vert="horz"/>
          <a:lstStyle/>
          <a:p>
            <a:pPr>
              <a:defRPr sz="1000" b="0" i="0" u="none" strike="noStrike" baseline="0">
                <a:solidFill>
                  <a:srgbClr val="808080"/>
                </a:solidFill>
                <a:latin typeface="Calibri"/>
                <a:ea typeface="Calibri"/>
                <a:cs typeface="Calibri"/>
              </a:defRPr>
            </a:pPr>
            <a:endParaRPr lang="es-PE"/>
          </a:p>
        </c:txPr>
        <c:crossAx val="417940640"/>
        <c:crossesAt val="0"/>
        <c:auto val="1"/>
        <c:lblAlgn val="ctr"/>
        <c:lblOffset val="100"/>
        <c:noMultiLvlLbl val="0"/>
      </c:catAx>
      <c:valAx>
        <c:axId val="417940640"/>
        <c:scaling>
          <c:orientation val="minMax"/>
        </c:scaling>
        <c:delete val="0"/>
        <c:axPos val="l"/>
        <c:numFmt formatCode="0%" sourceLinked="0"/>
        <c:majorTickMark val="none"/>
        <c:minorTickMark val="none"/>
        <c:tickLblPos val="nextTo"/>
        <c:txPr>
          <a:bodyPr rot="0" vert="horz"/>
          <a:lstStyle/>
          <a:p>
            <a:pPr>
              <a:defRPr sz="1000" b="0" i="0" u="none" strike="noStrike" baseline="0">
                <a:solidFill>
                  <a:srgbClr val="808080"/>
                </a:solidFill>
                <a:latin typeface="Calibri"/>
                <a:ea typeface="Calibri"/>
                <a:cs typeface="Calibri"/>
              </a:defRPr>
            </a:pPr>
            <a:endParaRPr lang="es-PE"/>
          </a:p>
        </c:txPr>
        <c:crossAx val="41794008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P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spPr>
            <a:solidFill>
              <a:srgbClr val="002060"/>
            </a:solidFill>
          </c:spPr>
          <c:invertIfNegative val="0"/>
          <c:dPt>
            <c:idx val="3"/>
            <c:invertIfNegative val="0"/>
            <c:bubble3D val="0"/>
            <c:extLst>
              <c:ext xmlns:c16="http://schemas.microsoft.com/office/drawing/2014/chart" uri="{C3380CC4-5D6E-409C-BE32-E72D297353CC}">
                <c16:uniqueId val="{00000000-F579-4868-A2BE-1492225EFC9C}"/>
              </c:ext>
            </c:extLst>
          </c:dPt>
          <c:dPt>
            <c:idx val="4"/>
            <c:invertIfNegative val="0"/>
            <c:bubble3D val="0"/>
            <c:extLst>
              <c:ext xmlns:c16="http://schemas.microsoft.com/office/drawing/2014/chart" uri="{C3380CC4-5D6E-409C-BE32-E72D297353CC}">
                <c16:uniqueId val="{00000001-F579-4868-A2BE-1492225EFC9C}"/>
              </c:ext>
            </c:extLst>
          </c:dPt>
          <c:dPt>
            <c:idx val="5"/>
            <c:invertIfNegative val="0"/>
            <c:bubble3D val="0"/>
            <c:extLst>
              <c:ext xmlns:c16="http://schemas.microsoft.com/office/drawing/2014/chart" uri="{C3380CC4-5D6E-409C-BE32-E72D297353CC}">
                <c16:uniqueId val="{00000002-F579-4868-A2BE-1492225EFC9C}"/>
              </c:ext>
            </c:extLst>
          </c:dPt>
          <c:dPt>
            <c:idx val="10"/>
            <c:invertIfNegative val="0"/>
            <c:bubble3D val="0"/>
            <c:spPr>
              <a:solidFill>
                <a:schemeClr val="accent5">
                  <a:lumMod val="60000"/>
                  <a:lumOff val="40000"/>
                </a:schemeClr>
              </a:solidFill>
            </c:spPr>
            <c:extLst>
              <c:ext xmlns:c16="http://schemas.microsoft.com/office/drawing/2014/chart" uri="{C3380CC4-5D6E-409C-BE32-E72D297353CC}">
                <c16:uniqueId val="{00000004-F579-4868-A2BE-1492225EFC9C}"/>
              </c:ext>
            </c:extLst>
          </c:dPt>
          <c:dLbls>
            <c:dLbl>
              <c:idx val="5"/>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PE"/>
                </a:p>
              </c:txPr>
              <c:showLegendKey val="0"/>
              <c:showVal val="1"/>
              <c:showCatName val="0"/>
              <c:showSerName val="0"/>
              <c:showPercent val="0"/>
              <c:showBubbleSize val="0"/>
              <c:extLst>
                <c:ext xmlns:c16="http://schemas.microsoft.com/office/drawing/2014/chart" uri="{C3380CC4-5D6E-409C-BE32-E72D297353CC}">
                  <c16:uniqueId val="{00000002-F579-4868-A2BE-1492225EFC9C}"/>
                </c:ext>
              </c:extLst>
            </c:dLbl>
            <c:dLbl>
              <c:idx val="10"/>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PE"/>
                </a:p>
              </c:txPr>
              <c:showLegendKey val="0"/>
              <c:showVal val="1"/>
              <c:showCatName val="0"/>
              <c:showSerName val="0"/>
              <c:showPercent val="0"/>
              <c:showBubbleSize val="0"/>
              <c:extLst>
                <c:ext xmlns:c16="http://schemas.microsoft.com/office/drawing/2014/chart" uri="{C3380CC4-5D6E-409C-BE32-E72D297353CC}">
                  <c16:uniqueId val="{00000004-F579-4868-A2BE-1492225EFC9C}"/>
                </c:ext>
              </c:extLst>
            </c:dLbl>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 EXPORTACIONES'!$A$6:$A$16</c:f>
              <c:strCache>
                <c:ptCount val="11"/>
                <c:pt idx="0">
                  <c:v>2016</c:v>
                </c:pt>
                <c:pt idx="1">
                  <c:v>2017</c:v>
                </c:pt>
                <c:pt idx="2">
                  <c:v>2018</c:v>
                </c:pt>
                <c:pt idx="3">
                  <c:v>2019</c:v>
                </c:pt>
                <c:pt idx="4">
                  <c:v>2020</c:v>
                </c:pt>
                <c:pt idx="5">
                  <c:v>2021</c:v>
                </c:pt>
                <c:pt idx="6">
                  <c:v>2022</c:v>
                </c:pt>
                <c:pt idx="7">
                  <c:v>2023</c:v>
                </c:pt>
                <c:pt idx="8">
                  <c:v>2024</c:v>
                </c:pt>
                <c:pt idx="9">
                  <c:v>2025</c:v>
                </c:pt>
                <c:pt idx="10">
                  <c:v>2026
(Ene - Abr)</c:v>
                </c:pt>
              </c:strCache>
            </c:strRef>
          </c:cat>
          <c:val>
            <c:numRef>
              <c:f>'6. EXPORTACIONES'!$K$6:$K$16</c:f>
              <c:numCache>
                <c:formatCode>_-* #,##0_-;\-* #,##0_-;_-* "-"??_-;_-@_-</c:formatCode>
                <c:ptCount val="11"/>
                <c:pt idx="0">
                  <c:v>21825.521895734943</c:v>
                </c:pt>
                <c:pt idx="1">
                  <c:v>27564.080812126464</c:v>
                </c:pt>
                <c:pt idx="2">
                  <c:v>28904.416009361154</c:v>
                </c:pt>
                <c:pt idx="3">
                  <c:v>28350.684823899443</c:v>
                </c:pt>
                <c:pt idx="4">
                  <c:v>26123.679105276187</c:v>
                </c:pt>
                <c:pt idx="5">
                  <c:v>39900.752334794495</c:v>
                </c:pt>
                <c:pt idx="6">
                  <c:v>38278.008707616929</c:v>
                </c:pt>
                <c:pt idx="7">
                  <c:v>42252.931404836367</c:v>
                </c:pt>
                <c:pt idx="8">
                  <c:v>48334.859801382932</c:v>
                </c:pt>
                <c:pt idx="9">
                  <c:v>62738.217227370355</c:v>
                </c:pt>
                <c:pt idx="10" formatCode="_-* #,##0.0_-;\-* #,##0.0_-;_-* &quot;-&quot;??_-;_-@_-">
                  <c:v>28652.945895679746</c:v>
                </c:pt>
              </c:numCache>
            </c:numRef>
          </c:val>
          <c:extLst>
            <c:ext xmlns:c16="http://schemas.microsoft.com/office/drawing/2014/chart" uri="{C3380CC4-5D6E-409C-BE32-E72D297353CC}">
              <c16:uniqueId val="{00000005-F579-4868-A2BE-1492225EFC9C}"/>
            </c:ext>
          </c:extLst>
        </c:ser>
        <c:dLbls>
          <c:showLegendKey val="0"/>
          <c:showVal val="0"/>
          <c:showCatName val="0"/>
          <c:showSerName val="0"/>
          <c:showPercent val="0"/>
          <c:showBubbleSize val="0"/>
        </c:dLbls>
        <c:gapWidth val="150"/>
        <c:axId val="417942880"/>
        <c:axId val="417943440"/>
      </c:barChart>
      <c:catAx>
        <c:axId val="417942880"/>
        <c:scaling>
          <c:orientation val="minMax"/>
        </c:scaling>
        <c:delete val="0"/>
        <c:axPos val="b"/>
        <c:numFmt formatCode="General" sourceLinked="1"/>
        <c:majorTickMark val="out"/>
        <c:minorTickMark val="none"/>
        <c:tickLblPos val="nextTo"/>
        <c:spPr>
          <a:noFill/>
          <a:ln>
            <a:noFill/>
          </a:ln>
          <a:effectLst/>
        </c:spPr>
        <c:txPr>
          <a:bodyPr rot="0" vert="horz"/>
          <a:lstStyle/>
          <a:p>
            <a:pPr>
              <a:defRPr sz="1000" b="0" i="0" u="none" strike="noStrike" baseline="0">
                <a:ln>
                  <a:noFill/>
                </a:ln>
                <a:solidFill>
                  <a:sysClr val="windowText" lastClr="000000"/>
                </a:solidFill>
                <a:effectLst/>
                <a:latin typeface="Calibri"/>
                <a:ea typeface="Calibri"/>
                <a:cs typeface="Calibri"/>
              </a:defRPr>
            </a:pPr>
            <a:endParaRPr lang="es-PE"/>
          </a:p>
        </c:txPr>
        <c:crossAx val="417943440"/>
        <c:crosses val="autoZero"/>
        <c:auto val="1"/>
        <c:lblAlgn val="ctr"/>
        <c:lblOffset val="100"/>
        <c:tickMarkSkip val="1"/>
        <c:noMultiLvlLbl val="0"/>
      </c:catAx>
      <c:valAx>
        <c:axId val="417943440"/>
        <c:scaling>
          <c:orientation val="minMax"/>
        </c:scaling>
        <c:delete val="0"/>
        <c:axPos val="l"/>
        <c:numFmt formatCode="_-* #,##0_-;\-* #,##0_-;_-* &quot;-&quot;??_-;_-@_-" sourceLinked="1"/>
        <c:majorTickMark val="out"/>
        <c:minorTickMark val="none"/>
        <c:tickLblPos val="nextTo"/>
        <c:txPr>
          <a:bodyPr rot="0" vert="horz"/>
          <a:lstStyle/>
          <a:p>
            <a:pPr>
              <a:defRPr sz="1000" b="0" i="0" u="none" strike="noStrike" baseline="0">
                <a:solidFill>
                  <a:srgbClr val="808080"/>
                </a:solidFill>
                <a:latin typeface="Calibri"/>
                <a:ea typeface="Calibri"/>
                <a:cs typeface="Calibri"/>
              </a:defRPr>
            </a:pPr>
            <a:endParaRPr lang="es-PE"/>
          </a:p>
        </c:txPr>
        <c:crossAx val="417942880"/>
        <c:crosses val="autoZero"/>
        <c:crossBetween val="between"/>
        <c:majorUnit val="10000"/>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P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50000"/>
              </a:schemeClr>
            </a:solidFill>
          </c:spPr>
          <c:invertIfNegative val="0"/>
          <c:dPt>
            <c:idx val="7"/>
            <c:invertIfNegative val="0"/>
            <c:bubble3D val="0"/>
            <c:extLst>
              <c:ext xmlns:c16="http://schemas.microsoft.com/office/drawing/2014/chart" uri="{C3380CC4-5D6E-409C-BE32-E72D297353CC}">
                <c16:uniqueId val="{00000000-EA5E-4725-9396-C741FD90C24A}"/>
              </c:ext>
            </c:extLst>
          </c:dPt>
          <c:dPt>
            <c:idx val="9"/>
            <c:invertIfNegative val="0"/>
            <c:bubble3D val="0"/>
            <c:spPr>
              <a:solidFill>
                <a:srgbClr val="5B9BD5"/>
              </a:solidFill>
            </c:spPr>
            <c:extLst>
              <c:ext xmlns:c16="http://schemas.microsoft.com/office/drawing/2014/chart" uri="{C3380CC4-5D6E-409C-BE32-E72D297353CC}">
                <c16:uniqueId val="{00000002-EA5E-4725-9396-C741FD90C24A}"/>
              </c:ext>
            </c:extLst>
          </c:dPt>
          <c:dLbls>
            <c:spPr>
              <a:noFill/>
              <a:ln>
                <a:noFill/>
              </a:ln>
              <a:effectLst/>
            </c:spPr>
            <c:txPr>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 INVERSIONES'!$A$22:$A$31</c:f>
              <c:strCache>
                <c:ptCount val="10"/>
                <c:pt idx="0">
                  <c:v>2017</c:v>
                </c:pt>
                <c:pt idx="1">
                  <c:v>2018</c:v>
                </c:pt>
                <c:pt idx="2">
                  <c:v>2019</c:v>
                </c:pt>
                <c:pt idx="3">
                  <c:v>2020</c:v>
                </c:pt>
                <c:pt idx="4">
                  <c:v>2021</c:v>
                </c:pt>
                <c:pt idx="5">
                  <c:v>2022</c:v>
                </c:pt>
                <c:pt idx="6">
                  <c:v>2023</c:v>
                </c:pt>
                <c:pt idx="7">
                  <c:v>2024</c:v>
                </c:pt>
                <c:pt idx="8">
                  <c:v>2025</c:v>
                </c:pt>
                <c:pt idx="9">
                  <c:v>2026
(ene-may)</c:v>
                </c:pt>
              </c:strCache>
            </c:strRef>
          </c:cat>
          <c:val>
            <c:numRef>
              <c:f>'7. INVERSIONES'!$I$22:$I$31</c:f>
              <c:numCache>
                <c:formatCode>_ * #,##0_ ;_ * \-#,##0_ ;_ * "-"??_ ;_ @_ </c:formatCode>
                <c:ptCount val="10"/>
                <c:pt idx="0">
                  <c:v>3974.7368350199986</c:v>
                </c:pt>
                <c:pt idx="1">
                  <c:v>4954.6334482999991</c:v>
                </c:pt>
                <c:pt idx="2">
                  <c:v>5902.6203698999998</c:v>
                </c:pt>
                <c:pt idx="3">
                  <c:v>4309.1731239999999</c:v>
                </c:pt>
                <c:pt idx="4">
                  <c:v>5155.3422629999995</c:v>
                </c:pt>
                <c:pt idx="5">
                  <c:v>5243.9973179999997</c:v>
                </c:pt>
                <c:pt idx="6">
                  <c:v>4936.0891089999996</c:v>
                </c:pt>
                <c:pt idx="7">
                  <c:v>5010.8194979999998</c:v>
                </c:pt>
                <c:pt idx="8">
                  <c:v>6248.1316939999997</c:v>
                </c:pt>
                <c:pt idx="9">
                  <c:v>2633.0576850000002</c:v>
                </c:pt>
              </c:numCache>
            </c:numRef>
          </c:val>
          <c:extLst>
            <c:ext xmlns:c16="http://schemas.microsoft.com/office/drawing/2014/chart" uri="{C3380CC4-5D6E-409C-BE32-E72D297353CC}">
              <c16:uniqueId val="{00000003-EA5E-4725-9396-C741FD90C24A}"/>
            </c:ext>
          </c:extLst>
        </c:ser>
        <c:dLbls>
          <c:showLegendKey val="0"/>
          <c:showVal val="0"/>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crossAx val="173301760"/>
        <c:crosses val="autoZero"/>
        <c:auto val="1"/>
        <c:lblAlgn val="ctr"/>
        <c:lblOffset val="100"/>
        <c:noMultiLvlLbl val="0"/>
      </c:catAx>
      <c:valAx>
        <c:axId val="173301760"/>
        <c:scaling>
          <c:orientation val="minMax"/>
        </c:scaling>
        <c:delete val="0"/>
        <c:axPos val="l"/>
        <c:numFmt formatCode="_ * #,##0_ ;_ * \-#,##0_ ;_ * &quot;-&quot;??_ ;_ @_ " sourceLinked="1"/>
        <c:majorTickMark val="out"/>
        <c:minorTickMark val="none"/>
        <c:tickLblPos val="nextTo"/>
        <c:txPr>
          <a:bodyPr/>
          <a:lstStyle/>
          <a:p>
            <a:pPr>
              <a:defRPr sz="800"/>
            </a:pPr>
            <a:endParaRPr lang="es-PE"/>
          </a:p>
        </c:txPr>
        <c:crossAx val="173291776"/>
        <c:crosses val="autoZero"/>
        <c:crossBetween val="between"/>
      </c:valAx>
    </c:plotArea>
    <c:plotVisOnly val="1"/>
    <c:dispBlanksAs val="gap"/>
    <c:showDLblsOverMax val="0"/>
  </c:chart>
  <c:spPr>
    <a:ln>
      <a:no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3906996957844416E-2"/>
          <c:y val="9.8845734179087513E-2"/>
          <c:w val="0.96175575836592786"/>
          <c:h val="0.70252708006868358"/>
        </c:manualLayout>
      </c:layout>
      <c:barChart>
        <c:barDir val="col"/>
        <c:grouping val="clustered"/>
        <c:varyColors val="0"/>
        <c:ser>
          <c:idx val="0"/>
          <c:order val="0"/>
          <c:spPr>
            <a:solidFill>
              <a:srgbClr val="93B7FF"/>
            </a:solidFill>
            <a:ln>
              <a:noFill/>
            </a:ln>
            <a:effectLst/>
          </c:spPr>
          <c:invertIfNegative val="0"/>
          <c:dPt>
            <c:idx val="7"/>
            <c:invertIfNegative val="0"/>
            <c:bubble3D val="0"/>
            <c:spPr>
              <a:solidFill>
                <a:srgbClr val="93B7FF"/>
              </a:solidFill>
              <a:ln>
                <a:noFill/>
              </a:ln>
              <a:effectLst/>
            </c:spPr>
            <c:extLst>
              <c:ext xmlns:c16="http://schemas.microsoft.com/office/drawing/2014/chart" uri="{C3380CC4-5D6E-409C-BE32-E72D297353CC}">
                <c16:uniqueId val="{00000001-453D-42EB-A313-E17DA4AD1F46}"/>
              </c:ext>
            </c:extLst>
          </c:dPt>
          <c:dPt>
            <c:idx val="9"/>
            <c:invertIfNegative val="0"/>
            <c:bubble3D val="0"/>
            <c:spPr>
              <a:solidFill>
                <a:srgbClr val="002060"/>
              </a:solidFill>
              <a:ln>
                <a:noFill/>
              </a:ln>
              <a:effectLst/>
            </c:spPr>
            <c:extLst>
              <c:ext xmlns:c16="http://schemas.microsoft.com/office/drawing/2014/chart" uri="{C3380CC4-5D6E-409C-BE32-E72D297353CC}">
                <c16:uniqueId val="{00000003-453D-42EB-A313-E17DA4AD1F46}"/>
              </c:ext>
            </c:extLst>
          </c:dPt>
          <c:dLbls>
            <c:dLbl>
              <c:idx val="3"/>
              <c:layout>
                <c:manualLayout>
                  <c:x val="-8.6918730986527588E-3"/>
                  <c:y val="-3.29218021653732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53D-42EB-A313-E17DA4AD1F46}"/>
                </c:ext>
              </c:extLst>
            </c:dLbl>
            <c:dLbl>
              <c:idx val="7"/>
              <c:layout>
                <c:manualLayout>
                  <c:x val="4.5433501959589283E-4"/>
                  <c:y val="-3.24076555188033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53D-42EB-A313-E17DA4AD1F46}"/>
                </c:ext>
              </c:extLst>
            </c:dLbl>
            <c:dLbl>
              <c:idx val="9"/>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extLst>
                <c:ext xmlns:c16="http://schemas.microsoft.com/office/drawing/2014/chart" uri="{C3380CC4-5D6E-409C-BE32-E72D297353CC}">
                  <c16:uniqueId val="{00000003-453D-42EB-A313-E17DA4AD1F46}"/>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 RECAUDACIÓN'!$A$12:$A$21</c:f>
              <c:strCache>
                <c:ptCount val="10"/>
                <c:pt idx="0">
                  <c:v>2017</c:v>
                </c:pt>
                <c:pt idx="1">
                  <c:v>2018</c:v>
                </c:pt>
                <c:pt idx="2">
                  <c:v>2019</c:v>
                </c:pt>
                <c:pt idx="3">
                  <c:v>2020</c:v>
                </c:pt>
                <c:pt idx="4">
                  <c:v>2021</c:v>
                </c:pt>
                <c:pt idx="5">
                  <c:v>2022</c:v>
                </c:pt>
                <c:pt idx="6">
                  <c:v>2023</c:v>
                </c:pt>
                <c:pt idx="7">
                  <c:v>2024</c:v>
                </c:pt>
                <c:pt idx="8">
                  <c:v>2025</c:v>
                </c:pt>
                <c:pt idx="9">
                  <c:v>2026
(ene-may)</c:v>
                </c:pt>
              </c:strCache>
            </c:strRef>
          </c:cat>
          <c:val>
            <c:numRef>
              <c:f>'15. RECAUDACIÓN'!$G$12:$G$21</c:f>
              <c:numCache>
                <c:formatCode>_ * #,##0.0_ ;_ * \-#,##0.0_ ;_ * "-"??_ ;_ @_ </c:formatCode>
                <c:ptCount val="10"/>
                <c:pt idx="0">
                  <c:v>9080.0895316599999</c:v>
                </c:pt>
                <c:pt idx="1">
                  <c:v>12248.277471096666</c:v>
                </c:pt>
                <c:pt idx="2">
                  <c:v>10513.433204446665</c:v>
                </c:pt>
                <c:pt idx="3">
                  <c:v>8016.9140878100006</c:v>
                </c:pt>
                <c:pt idx="4">
                  <c:v>24484.571917260004</c:v>
                </c:pt>
                <c:pt idx="5">
                  <c:v>23585.966682310001</c:v>
                </c:pt>
                <c:pt idx="6">
                  <c:v>16111.600872479999</c:v>
                </c:pt>
                <c:pt idx="7">
                  <c:v>18383.583112369997</c:v>
                </c:pt>
                <c:pt idx="8">
                  <c:v>26011.491608840002</c:v>
                </c:pt>
                <c:pt idx="9">
                  <c:v>19171.607001380002</c:v>
                </c:pt>
              </c:numCache>
            </c:numRef>
          </c:val>
          <c:extLst>
            <c:ext xmlns:c16="http://schemas.microsoft.com/office/drawing/2014/chart" uri="{C3380CC4-5D6E-409C-BE32-E72D297353CC}">
              <c16:uniqueId val="{00000005-453D-42EB-A313-E17DA4AD1F46}"/>
            </c:ext>
          </c:extLst>
        </c:ser>
        <c:dLbls>
          <c:showLegendKey val="0"/>
          <c:showVal val="0"/>
          <c:showCatName val="0"/>
          <c:showSerName val="0"/>
          <c:showPercent val="0"/>
          <c:showBubbleSize val="0"/>
        </c:dLbls>
        <c:gapWidth val="150"/>
        <c:overlap val="-27"/>
        <c:axId val="313296399"/>
        <c:axId val="313285583"/>
      </c:barChart>
      <c:catAx>
        <c:axId val="313296399"/>
        <c:scaling>
          <c:orientation val="minMax"/>
        </c:scaling>
        <c:delete val="0"/>
        <c:axPos val="b"/>
        <c:numFmt formatCode="General" sourceLinked="1"/>
        <c:majorTickMark val="out"/>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85583"/>
        <c:crosses val="autoZero"/>
        <c:auto val="1"/>
        <c:lblAlgn val="ctr"/>
        <c:lblOffset val="100"/>
        <c:noMultiLvlLbl val="0"/>
      </c:catAx>
      <c:valAx>
        <c:axId val="313285583"/>
        <c:scaling>
          <c:orientation val="minMax"/>
          <c:max val="27000"/>
        </c:scaling>
        <c:delete val="0"/>
        <c:axPos val="l"/>
        <c:numFmt formatCode="#,##0" sourceLinked="0"/>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96399"/>
        <c:crosses val="autoZero"/>
        <c:crossBetween val="between"/>
        <c:majorUnit val="90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P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3" Type="http://schemas.openxmlformats.org/officeDocument/2006/relationships/hyperlink" Target="#CONTENIDO!A1"/><Relationship Id="rId2" Type="http://schemas.openxmlformats.org/officeDocument/2006/relationships/chart" Target="../charts/chart3.xml"/><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9.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5.xml"/></Relationships>
</file>

<file path=xl/drawings/_rels/drawing2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4.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editAs="oneCell">
    <xdr:from>
      <xdr:col>2</xdr:col>
      <xdr:colOff>565785</xdr:colOff>
      <xdr:row>1</xdr:row>
      <xdr:rowOff>19050</xdr:rowOff>
    </xdr:from>
    <xdr:to>
      <xdr:col>9</xdr:col>
      <xdr:colOff>408829</xdr:colOff>
      <xdr:row>8</xdr:row>
      <xdr:rowOff>9348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35505" y="194310"/>
          <a:ext cx="6131449" cy="12171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63207</xdr:colOff>
      <xdr:row>57</xdr:row>
      <xdr:rowOff>19050</xdr:rowOff>
    </xdr:from>
    <xdr:to>
      <xdr:col>13</xdr:col>
      <xdr:colOff>542924</xdr:colOff>
      <xdr:row>64</xdr:row>
      <xdr:rowOff>1</xdr:rowOff>
    </xdr:to>
    <xdr:graphicFrame macro="">
      <xdr:nvGraphicFramePr>
        <xdr:cNvPr id="2" name="2 Gráfico">
          <a:extLst>
            <a:ext uri="{FF2B5EF4-FFF2-40B4-BE49-F238E27FC236}">
              <a16:creationId xmlns:a16="http://schemas.microsoft.com/office/drawing/2014/main" id="{3934EF51-C7AC-472F-9B16-AE5010DB29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9524</xdr:colOff>
      <xdr:row>0</xdr:row>
      <xdr:rowOff>85725</xdr:rowOff>
    </xdr:from>
    <xdr:to>
      <xdr:col>13</xdr:col>
      <xdr:colOff>828562</xdr:colOff>
      <xdr:row>2</xdr:row>
      <xdr:rowOff>76327</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AB87AEDA-F8EE-4CB6-8F4D-64D299CDDC90}"/>
            </a:ext>
          </a:extLst>
        </xdr:cNvPr>
        <xdr:cNvSpPr/>
      </xdr:nvSpPr>
      <xdr:spPr>
        <a:xfrm>
          <a:off x="10115549" y="85725"/>
          <a:ext cx="1647713" cy="371602"/>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28575</xdr:colOff>
      <xdr:row>0</xdr:row>
      <xdr:rowOff>66675</xdr:rowOff>
    </xdr:from>
    <xdr:to>
      <xdr:col>7</xdr:col>
      <xdr:colOff>723900</xdr:colOff>
      <xdr:row>2</xdr:row>
      <xdr:rowOff>95377</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63CEA0A1-9A4E-49A6-AB4E-F99CF3B4A1FA}"/>
            </a:ext>
          </a:extLst>
        </xdr:cNvPr>
        <xdr:cNvSpPr/>
      </xdr:nvSpPr>
      <xdr:spPr>
        <a:xfrm>
          <a:off x="8010525" y="66675"/>
          <a:ext cx="1476375" cy="419227"/>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733424</xdr:colOff>
      <xdr:row>0</xdr:row>
      <xdr:rowOff>85726</xdr:rowOff>
    </xdr:from>
    <xdr:to>
      <xdr:col>7</xdr:col>
      <xdr:colOff>609599</xdr:colOff>
      <xdr:row>2</xdr:row>
      <xdr:rowOff>78009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6B7F0172-DF6F-47B2-B7FB-41A9F9A65F3F}"/>
            </a:ext>
          </a:extLst>
        </xdr:cNvPr>
        <xdr:cNvSpPr/>
      </xdr:nvSpPr>
      <xdr:spPr>
        <a:xfrm>
          <a:off x="7372349" y="85726"/>
          <a:ext cx="1447800" cy="38280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857250</xdr:colOff>
      <xdr:row>0</xdr:row>
      <xdr:rowOff>47626</xdr:rowOff>
    </xdr:from>
    <xdr:to>
      <xdr:col>8</xdr:col>
      <xdr:colOff>681429</xdr:colOff>
      <xdr:row>2</xdr:row>
      <xdr:rowOff>66676</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33CC4B52-ECF2-460E-8B6B-13F5A59CD0C9}"/>
            </a:ext>
          </a:extLst>
        </xdr:cNvPr>
        <xdr:cNvSpPr/>
      </xdr:nvSpPr>
      <xdr:spPr>
        <a:xfrm>
          <a:off x="7738110" y="47626"/>
          <a:ext cx="1614879" cy="39243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419100</xdr:colOff>
      <xdr:row>0</xdr:row>
      <xdr:rowOff>66675</xdr:rowOff>
    </xdr:from>
    <xdr:to>
      <xdr:col>8</xdr:col>
      <xdr:colOff>490929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EE5C1E8-AA38-426B-B80C-BBB400EBE1BF}"/>
            </a:ext>
          </a:extLst>
        </xdr:cNvPr>
        <xdr:cNvSpPr/>
      </xdr:nvSpPr>
      <xdr:spPr>
        <a:xfrm>
          <a:off x="6355080" y="66675"/>
          <a:ext cx="1702509"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114300</xdr:colOff>
      <xdr:row>0</xdr:row>
      <xdr:rowOff>66675</xdr:rowOff>
    </xdr:from>
    <xdr:to>
      <xdr:col>8</xdr:col>
      <xdr:colOff>500454</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1FCED55-DEC6-4076-BA37-01AD368E65B1}"/>
            </a:ext>
          </a:extLst>
        </xdr:cNvPr>
        <xdr:cNvSpPr/>
      </xdr:nvSpPr>
      <xdr:spPr>
        <a:xfrm>
          <a:off x="5425440" y="66675"/>
          <a:ext cx="1696794"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1295400</xdr:colOff>
      <xdr:row>0</xdr:row>
      <xdr:rowOff>57150</xdr:rowOff>
    </xdr:from>
    <xdr:to>
      <xdr:col>10</xdr:col>
      <xdr:colOff>90879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57E60ED-B471-4B79-BFB5-C772DF015D63}"/>
            </a:ext>
          </a:extLst>
        </xdr:cNvPr>
        <xdr:cNvSpPr/>
      </xdr:nvSpPr>
      <xdr:spPr>
        <a:xfrm>
          <a:off x="9934575" y="57150"/>
          <a:ext cx="1491054" cy="40376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483268</xdr:colOff>
      <xdr:row>92</xdr:row>
      <xdr:rowOff>20554</xdr:rowOff>
    </xdr:from>
    <xdr:to>
      <xdr:col>8</xdr:col>
      <xdr:colOff>0</xdr:colOff>
      <xdr:row>106</xdr:row>
      <xdr:rowOff>84722</xdr:rowOff>
    </xdr:to>
    <xdr:graphicFrame macro="">
      <xdr:nvGraphicFramePr>
        <xdr:cNvPr id="2" name="3 Gráfico">
          <a:extLst>
            <a:ext uri="{FF2B5EF4-FFF2-40B4-BE49-F238E27FC236}">
              <a16:creationId xmlns:a16="http://schemas.microsoft.com/office/drawing/2014/main" id="{3F3A341E-1EA9-429C-8A21-BDBCFBEF1C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314324</xdr:colOff>
      <xdr:row>40</xdr:row>
      <xdr:rowOff>63567</xdr:rowOff>
    </xdr:from>
    <xdr:to>
      <xdr:col>9</xdr:col>
      <xdr:colOff>152399</xdr:colOff>
      <xdr:row>54</xdr:row>
      <xdr:rowOff>94553</xdr:rowOff>
    </xdr:to>
    <xdr:graphicFrame macro="">
      <xdr:nvGraphicFramePr>
        <xdr:cNvPr id="3" name="2 Gráfico">
          <a:extLst>
            <a:ext uri="{FF2B5EF4-FFF2-40B4-BE49-F238E27FC236}">
              <a16:creationId xmlns:a16="http://schemas.microsoft.com/office/drawing/2014/main" id="{BB077409-FE72-4C7C-A094-A756D04F6C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962025</xdr:colOff>
      <xdr:row>0</xdr:row>
      <xdr:rowOff>114300</xdr:rowOff>
    </xdr:from>
    <xdr:to>
      <xdr:col>11</xdr:col>
      <xdr:colOff>3810</xdr:colOff>
      <xdr:row>2</xdr:row>
      <xdr:rowOff>95250</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24900240-7D11-4392-88D8-B9DF9FACB55D}"/>
            </a:ext>
          </a:extLst>
        </xdr:cNvPr>
        <xdr:cNvSpPr/>
      </xdr:nvSpPr>
      <xdr:spPr>
        <a:xfrm>
          <a:off x="12639675" y="114300"/>
          <a:ext cx="1556385"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14</xdr:col>
      <xdr:colOff>114300</xdr:colOff>
      <xdr:row>0</xdr:row>
      <xdr:rowOff>76201</xdr:rowOff>
    </xdr:from>
    <xdr:to>
      <xdr:col>16</xdr:col>
      <xdr:colOff>470535</xdr:colOff>
      <xdr:row>2</xdr:row>
      <xdr:rowOff>57151</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27AD0A2-69F8-41DC-8DD0-7D726ACDBDF5}"/>
            </a:ext>
          </a:extLst>
        </xdr:cNvPr>
        <xdr:cNvSpPr/>
      </xdr:nvSpPr>
      <xdr:spPr>
        <a:xfrm>
          <a:off x="8858250" y="76201"/>
          <a:ext cx="1461135" cy="34290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1285875</xdr:colOff>
      <xdr:row>0</xdr:row>
      <xdr:rowOff>76200</xdr:rowOff>
    </xdr:from>
    <xdr:to>
      <xdr:col>2</xdr:col>
      <xdr:colOff>2756535</xdr:colOff>
      <xdr:row>2</xdr:row>
      <xdr:rowOff>38100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9246E86-7080-4E1C-952B-8CA9206A5787}"/>
            </a:ext>
          </a:extLst>
        </xdr:cNvPr>
        <xdr:cNvSpPr/>
      </xdr:nvSpPr>
      <xdr:spPr>
        <a:xfrm>
          <a:off x="5667375" y="76200"/>
          <a:ext cx="1470660"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95595</xdr:colOff>
      <xdr:row>52</xdr:row>
      <xdr:rowOff>76200</xdr:rowOff>
    </xdr:from>
    <xdr:to>
      <xdr:col>7</xdr:col>
      <xdr:colOff>866774</xdr:colOff>
      <xdr:row>58</xdr:row>
      <xdr:rowOff>152400</xdr:rowOff>
    </xdr:to>
    <xdr:graphicFrame macro="">
      <xdr:nvGraphicFramePr>
        <xdr:cNvPr id="2" name="2 Gráfico">
          <a:extLst>
            <a:ext uri="{FF2B5EF4-FFF2-40B4-BE49-F238E27FC236}">
              <a16:creationId xmlns:a16="http://schemas.microsoft.com/office/drawing/2014/main" id="{18092285-E0F7-48E1-911A-A650B2312C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352425</xdr:colOff>
      <xdr:row>0</xdr:row>
      <xdr:rowOff>57150</xdr:rowOff>
    </xdr:from>
    <xdr:to>
      <xdr:col>8</xdr:col>
      <xdr:colOff>3810</xdr:colOff>
      <xdr:row>2</xdr:row>
      <xdr:rowOff>66675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7F3F6F01-4FD7-4F11-BAE2-BED608AB45DE}"/>
            </a:ext>
          </a:extLst>
        </xdr:cNvPr>
        <xdr:cNvSpPr/>
      </xdr:nvSpPr>
      <xdr:spPr>
        <a:xfrm>
          <a:off x="5972175" y="57150"/>
          <a:ext cx="1470660"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990599</xdr:colOff>
      <xdr:row>0</xdr:row>
      <xdr:rowOff>104775</xdr:rowOff>
    </xdr:from>
    <xdr:to>
      <xdr:col>7</xdr:col>
      <xdr:colOff>746759</xdr:colOff>
      <xdr:row>2</xdr:row>
      <xdr:rowOff>133350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6FF8BA9A-97BC-4740-A2CB-83DA5952A604}"/>
            </a:ext>
          </a:extLst>
        </xdr:cNvPr>
        <xdr:cNvSpPr/>
      </xdr:nvSpPr>
      <xdr:spPr>
        <a:xfrm>
          <a:off x="8248649" y="104775"/>
          <a:ext cx="1575435" cy="39052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419100</xdr:colOff>
      <xdr:row>0</xdr:row>
      <xdr:rowOff>76200</xdr:rowOff>
    </xdr:from>
    <xdr:to>
      <xdr:col>7</xdr:col>
      <xdr:colOff>499110</xdr:colOff>
      <xdr:row>2</xdr:row>
      <xdr:rowOff>104775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C1028F0-C80D-492D-8282-6FFEAC2D1F26}"/>
            </a:ext>
          </a:extLst>
        </xdr:cNvPr>
        <xdr:cNvSpPr/>
      </xdr:nvSpPr>
      <xdr:spPr>
        <a:xfrm>
          <a:off x="7572375" y="76200"/>
          <a:ext cx="1575435" cy="39052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200024</xdr:colOff>
      <xdr:row>0</xdr:row>
      <xdr:rowOff>85725</xdr:rowOff>
    </xdr:from>
    <xdr:to>
      <xdr:col>13</xdr:col>
      <xdr:colOff>843353</xdr:colOff>
      <xdr:row>2</xdr:row>
      <xdr:rowOff>146588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EB8B943-3670-48C7-BB8C-265A90CB2663}"/>
            </a:ext>
          </a:extLst>
        </xdr:cNvPr>
        <xdr:cNvSpPr/>
      </xdr:nvSpPr>
      <xdr:spPr>
        <a:xfrm>
          <a:off x="11096624" y="85725"/>
          <a:ext cx="15767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15</xdr:col>
      <xdr:colOff>533399</xdr:colOff>
      <xdr:row>0</xdr:row>
      <xdr:rowOff>114300</xdr:rowOff>
    </xdr:from>
    <xdr:to>
      <xdr:col>17</xdr:col>
      <xdr:colOff>695324</xdr:colOff>
      <xdr:row>2</xdr:row>
      <xdr:rowOff>175163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233C95B3-5DA6-46E6-AF82-2CAC9AC09719}"/>
            </a:ext>
          </a:extLst>
        </xdr:cNvPr>
        <xdr:cNvSpPr/>
      </xdr:nvSpPr>
      <xdr:spPr>
        <a:xfrm>
          <a:off x="11048999" y="114300"/>
          <a:ext cx="1571625"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333375</xdr:colOff>
      <xdr:row>1</xdr:row>
      <xdr:rowOff>9525</xdr:rowOff>
    </xdr:from>
    <xdr:to>
      <xdr:col>10</xdr:col>
      <xdr:colOff>1014804</xdr:colOff>
      <xdr:row>1</xdr:row>
      <xdr:rowOff>432338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2F7A624-D2BC-484F-9DA2-1E5A9848EBC3}"/>
            </a:ext>
          </a:extLst>
        </xdr:cNvPr>
        <xdr:cNvSpPr/>
      </xdr:nvSpPr>
      <xdr:spPr>
        <a:xfrm>
          <a:off x="9848850" y="171450"/>
          <a:ext cx="17291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583168</xdr:colOff>
      <xdr:row>1</xdr:row>
      <xdr:rowOff>9208</xdr:rowOff>
    </xdr:from>
    <xdr:to>
      <xdr:col>10</xdr:col>
      <xdr:colOff>1031856</xdr:colOff>
      <xdr:row>2</xdr:row>
      <xdr:rowOff>26928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38B86BBD-46BB-41E1-BDEF-9F9552F61255}"/>
            </a:ext>
          </a:extLst>
        </xdr:cNvPr>
        <xdr:cNvSpPr/>
      </xdr:nvSpPr>
      <xdr:spPr>
        <a:xfrm>
          <a:off x="10346293" y="171133"/>
          <a:ext cx="1496438" cy="41777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609600</xdr:colOff>
      <xdr:row>0</xdr:row>
      <xdr:rowOff>85725</xdr:rowOff>
    </xdr:from>
    <xdr:to>
      <xdr:col>13</xdr:col>
      <xdr:colOff>700479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99CD510-C1F6-4B54-BF96-2183A40B95F0}"/>
            </a:ext>
          </a:extLst>
        </xdr:cNvPr>
        <xdr:cNvSpPr/>
      </xdr:nvSpPr>
      <xdr:spPr>
        <a:xfrm>
          <a:off x="8420100" y="85725"/>
          <a:ext cx="15005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190499</xdr:colOff>
      <xdr:row>0</xdr:row>
      <xdr:rowOff>76201</xdr:rowOff>
    </xdr:from>
    <xdr:to>
      <xdr:col>3</xdr:col>
      <xdr:colOff>1691078</xdr:colOff>
      <xdr:row>2</xdr:row>
      <xdr:rowOff>85726</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4FD9AE4-DA5E-49D9-B324-7640CC2CC50E}"/>
            </a:ext>
          </a:extLst>
        </xdr:cNvPr>
        <xdr:cNvSpPr/>
      </xdr:nvSpPr>
      <xdr:spPr>
        <a:xfrm>
          <a:off x="5372099" y="76201"/>
          <a:ext cx="1500579" cy="38100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285750</xdr:colOff>
      <xdr:row>0</xdr:row>
      <xdr:rowOff>57150</xdr:rowOff>
    </xdr:from>
    <xdr:to>
      <xdr:col>5</xdr:col>
      <xdr:colOff>14679</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8801A3A-4C41-499E-BD1E-94E162E38A46}"/>
            </a:ext>
          </a:extLst>
        </xdr:cNvPr>
        <xdr:cNvSpPr/>
      </xdr:nvSpPr>
      <xdr:spPr>
        <a:xfrm>
          <a:off x="4781550" y="57150"/>
          <a:ext cx="15005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190501</xdr:colOff>
      <xdr:row>43</xdr:row>
      <xdr:rowOff>22860</xdr:rowOff>
    </xdr:from>
    <xdr:to>
      <xdr:col>6</xdr:col>
      <xdr:colOff>1152525</xdr:colOff>
      <xdr:row>58</xdr:row>
      <xdr:rowOff>114300</xdr:rowOff>
    </xdr:to>
    <xdr:graphicFrame macro="">
      <xdr:nvGraphicFramePr>
        <xdr:cNvPr id="2" name="Gráfico 1">
          <a:extLst>
            <a:ext uri="{FF2B5EF4-FFF2-40B4-BE49-F238E27FC236}">
              <a16:creationId xmlns:a16="http://schemas.microsoft.com/office/drawing/2014/main" id="{1DB75EC7-7DD5-4085-8C25-054A27C5F4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942975</xdr:colOff>
      <xdr:row>0</xdr:row>
      <xdr:rowOff>66675</xdr:rowOff>
    </xdr:from>
    <xdr:to>
      <xdr:col>7</xdr:col>
      <xdr:colOff>14679</xdr:colOff>
      <xdr:row>2</xdr:row>
      <xdr:rowOff>127538</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E403C040-8D83-411F-8B7D-294A2181E7D2}"/>
            </a:ext>
          </a:extLst>
        </xdr:cNvPr>
        <xdr:cNvSpPr/>
      </xdr:nvSpPr>
      <xdr:spPr>
        <a:xfrm>
          <a:off x="7336155" y="66675"/>
          <a:ext cx="1738704" cy="41138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1095375</xdr:colOff>
      <xdr:row>0</xdr:row>
      <xdr:rowOff>161925</xdr:rowOff>
    </xdr:from>
    <xdr:to>
      <xdr:col>8</xdr:col>
      <xdr:colOff>1447800</xdr:colOff>
      <xdr:row>2</xdr:row>
      <xdr:rowOff>19050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0783DCD-1AC1-4D70-85FB-FFD88B1E4CF7}"/>
            </a:ext>
          </a:extLst>
        </xdr:cNvPr>
        <xdr:cNvSpPr/>
      </xdr:nvSpPr>
      <xdr:spPr>
        <a:xfrm>
          <a:off x="10944225" y="161925"/>
          <a:ext cx="1647825" cy="409575"/>
        </a:xfrm>
        <a:prstGeom prst="roundRect">
          <a:avLst/>
        </a:prstGeom>
        <a:solidFill>
          <a:sysClr val="window" lastClr="FFFFFF">
            <a:lumMod val="50000"/>
          </a:sysClr>
        </a:solidFill>
        <a:ln w="12700" cap="flat" cmpd="sng" algn="ctr">
          <a:noFill/>
          <a:prstDash val="solid"/>
          <a:miter lim="800000"/>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PE" sz="1100" b="1" i="0" u="none" strike="noStrike" kern="0" cap="none" spc="0" normalizeH="0" baseline="0" noProof="0">
              <a:ln>
                <a:noFill/>
              </a:ln>
              <a:solidFill>
                <a:sysClr val="window" lastClr="FFFFFF"/>
              </a:solidFill>
              <a:effectLst/>
              <a:uLnTx/>
              <a:uFillTx/>
              <a:latin typeface="Calibri" panose="020F0502020204030204"/>
              <a:ea typeface="+mn-ea"/>
              <a:cs typeface="+mn-cs"/>
            </a:rPr>
            <a:t>Volver a contenido</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2124075</xdr:colOff>
      <xdr:row>0</xdr:row>
      <xdr:rowOff>142875</xdr:rowOff>
    </xdr:from>
    <xdr:to>
      <xdr:col>12</xdr:col>
      <xdr:colOff>9525</xdr:colOff>
      <xdr:row>2</xdr:row>
      <xdr:rowOff>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4C2C53B-F86D-4437-B7BE-3F0CF9877F7C}"/>
            </a:ext>
          </a:extLst>
        </xdr:cNvPr>
        <xdr:cNvSpPr/>
      </xdr:nvSpPr>
      <xdr:spPr>
        <a:xfrm>
          <a:off x="15630525" y="142875"/>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002060"/>
  </sheetPr>
  <dimension ref="B10:Q58"/>
  <sheetViews>
    <sheetView tabSelected="1" view="pageBreakPreview" zoomScaleNormal="100" zoomScaleSheetLayoutView="100" workbookViewId="0"/>
  </sheetViews>
  <sheetFormatPr baseColWidth="10" defaultColWidth="11.42578125" defaultRowHeight="16.5" x14ac:dyDescent="0.3"/>
  <cols>
    <col min="1" max="1" width="5.28515625" style="11" customWidth="1"/>
    <col min="2" max="8" width="11.42578125" style="11"/>
    <col min="9" max="9" width="23" style="11" customWidth="1"/>
    <col min="10" max="11" width="11.42578125" style="395"/>
    <col min="12" max="12" width="11.42578125" style="11"/>
    <col min="13" max="13" width="8.5703125" style="11" customWidth="1"/>
    <col min="14" max="16384" width="11.42578125" style="11"/>
  </cols>
  <sheetData>
    <row r="10" spans="2:17" ht="22.5" customHeight="1" x14ac:dyDescent="0.3">
      <c r="B10" s="1070" t="s">
        <v>49</v>
      </c>
      <c r="C10" s="1070"/>
      <c r="D10" s="1070"/>
      <c r="E10" s="1070"/>
      <c r="F10" s="1070"/>
      <c r="G10" s="1070"/>
      <c r="H10" s="1070"/>
      <c r="I10" s="1070"/>
      <c r="J10" s="1070"/>
      <c r="K10" s="1070"/>
      <c r="L10" s="1070"/>
      <c r="M10" s="13"/>
      <c r="N10" s="13"/>
      <c r="O10" s="13"/>
      <c r="P10" s="13"/>
      <c r="Q10" s="13"/>
    </row>
    <row r="11" spans="2:17" ht="18" customHeight="1" x14ac:dyDescent="0.3">
      <c r="B11" s="1071" t="s">
        <v>836</v>
      </c>
      <c r="C11" s="1071"/>
      <c r="D11" s="1071"/>
      <c r="E11" s="1071"/>
      <c r="F11" s="1071"/>
      <c r="G11" s="1071"/>
      <c r="H11" s="1071"/>
      <c r="I11" s="1071"/>
      <c r="J11" s="1071"/>
      <c r="K11" s="1071"/>
      <c r="L11" s="1071"/>
      <c r="M11" s="14"/>
      <c r="N11" s="14"/>
      <c r="O11" s="14"/>
      <c r="P11" s="14"/>
      <c r="Q11" s="14"/>
    </row>
    <row r="12" spans="2:17" ht="18" customHeight="1" x14ac:dyDescent="0.3">
      <c r="B12" s="1071" t="s">
        <v>837</v>
      </c>
      <c r="C12" s="1071"/>
      <c r="D12" s="1071"/>
      <c r="E12" s="1071"/>
      <c r="F12" s="1071"/>
      <c r="G12" s="1071"/>
      <c r="H12" s="1071"/>
      <c r="I12" s="1071"/>
      <c r="J12" s="1071"/>
      <c r="K12" s="1071"/>
      <c r="L12" s="1071"/>
      <c r="M12" s="14"/>
      <c r="N12" s="14"/>
      <c r="O12" s="14"/>
      <c r="P12" s="14"/>
      <c r="Q12" s="14"/>
    </row>
    <row r="14" spans="2:17" ht="18" x14ac:dyDescent="0.3">
      <c r="B14" s="12" t="s">
        <v>50</v>
      </c>
    </row>
    <row r="15" spans="2:17" x14ac:dyDescent="0.3">
      <c r="B15" s="11" t="s">
        <v>51</v>
      </c>
      <c r="J15" s="394" t="s">
        <v>52</v>
      </c>
    </row>
    <row r="16" spans="2:17" x14ac:dyDescent="0.3">
      <c r="B16" s="11" t="s">
        <v>53</v>
      </c>
      <c r="J16" s="394" t="s">
        <v>54</v>
      </c>
    </row>
    <row r="17" spans="2:10" x14ac:dyDescent="0.3">
      <c r="B17" s="11" t="s">
        <v>184</v>
      </c>
      <c r="I17" s="23"/>
      <c r="J17" s="432" t="s">
        <v>182</v>
      </c>
    </row>
    <row r="19" spans="2:10" ht="18" x14ac:dyDescent="0.3">
      <c r="B19" s="12" t="s">
        <v>363</v>
      </c>
    </row>
    <row r="20" spans="2:10" x14ac:dyDescent="0.3">
      <c r="B20" s="11" t="s">
        <v>353</v>
      </c>
      <c r="J20" s="394" t="s">
        <v>55</v>
      </c>
    </row>
    <row r="21" spans="2:10" x14ac:dyDescent="0.3">
      <c r="B21" s="11" t="s">
        <v>354</v>
      </c>
      <c r="I21" s="23"/>
      <c r="J21" s="394" t="s">
        <v>183</v>
      </c>
    </row>
    <row r="22" spans="2:10" x14ac:dyDescent="0.3">
      <c r="B22" s="11" t="s">
        <v>355</v>
      </c>
      <c r="J22" s="394" t="s">
        <v>56</v>
      </c>
    </row>
    <row r="24" spans="2:10" ht="18" x14ac:dyDescent="0.3">
      <c r="B24" s="12" t="s">
        <v>57</v>
      </c>
      <c r="J24" s="394" t="s">
        <v>58</v>
      </c>
    </row>
    <row r="26" spans="2:10" ht="18" x14ac:dyDescent="0.3">
      <c r="B26" s="12" t="s">
        <v>59</v>
      </c>
    </row>
    <row r="27" spans="2:10" x14ac:dyDescent="0.3">
      <c r="B27" s="11" t="s">
        <v>60</v>
      </c>
      <c r="J27" s="394" t="s">
        <v>63</v>
      </c>
    </row>
    <row r="28" spans="2:10" x14ac:dyDescent="0.3">
      <c r="B28" s="11" t="s">
        <v>61</v>
      </c>
      <c r="J28" s="394" t="s">
        <v>64</v>
      </c>
    </row>
    <row r="29" spans="2:10" x14ac:dyDescent="0.3">
      <c r="B29" s="11" t="s">
        <v>62</v>
      </c>
      <c r="J29" s="394" t="s">
        <v>65</v>
      </c>
    </row>
    <row r="31" spans="2:10" ht="18" x14ac:dyDescent="0.3">
      <c r="B31" s="12" t="s">
        <v>66</v>
      </c>
    </row>
    <row r="32" spans="2:10" x14ac:dyDescent="0.3">
      <c r="B32" s="11" t="s">
        <v>68</v>
      </c>
      <c r="J32" s="394" t="s">
        <v>70</v>
      </c>
    </row>
    <row r="33" spans="2:10" x14ac:dyDescent="0.3">
      <c r="B33" s="11" t="s">
        <v>185</v>
      </c>
      <c r="J33" s="394" t="s">
        <v>71</v>
      </c>
    </row>
    <row r="34" spans="2:10" x14ac:dyDescent="0.3">
      <c r="B34" s="11" t="s">
        <v>67</v>
      </c>
      <c r="J34" s="394" t="s">
        <v>71</v>
      </c>
    </row>
    <row r="35" spans="2:10" x14ac:dyDescent="0.3">
      <c r="B35" s="11" t="s">
        <v>69</v>
      </c>
      <c r="J35" s="394" t="s">
        <v>72</v>
      </c>
    </row>
    <row r="37" spans="2:10" ht="18" x14ac:dyDescent="0.3">
      <c r="B37" s="12" t="s">
        <v>73</v>
      </c>
    </row>
    <row r="38" spans="2:10" x14ac:dyDescent="0.3">
      <c r="B38" s="11" t="s">
        <v>74</v>
      </c>
      <c r="J38" s="394" t="s">
        <v>75</v>
      </c>
    </row>
    <row r="39" spans="2:10" x14ac:dyDescent="0.3">
      <c r="B39" s="11" t="s">
        <v>186</v>
      </c>
      <c r="J39" s="394" t="s">
        <v>75</v>
      </c>
    </row>
    <row r="40" spans="2:10" x14ac:dyDescent="0.3">
      <c r="B40" s="11" t="s">
        <v>158</v>
      </c>
      <c r="J40" s="394" t="s">
        <v>159</v>
      </c>
    </row>
    <row r="42" spans="2:10" ht="18" x14ac:dyDescent="0.3">
      <c r="B42" s="12" t="s">
        <v>76</v>
      </c>
    </row>
    <row r="43" spans="2:10" x14ac:dyDescent="0.3">
      <c r="B43" s="11" t="s">
        <v>187</v>
      </c>
      <c r="J43" s="394" t="s">
        <v>160</v>
      </c>
    </row>
    <row r="44" spans="2:10" ht="36" customHeight="1" x14ac:dyDescent="0.3">
      <c r="B44" s="1069" t="s">
        <v>77</v>
      </c>
      <c r="C44" s="1069"/>
      <c r="D44" s="1069"/>
      <c r="E44" s="1069"/>
      <c r="F44" s="1069"/>
      <c r="G44" s="1069"/>
      <c r="H44" s="1069"/>
      <c r="J44" s="394" t="s">
        <v>161</v>
      </c>
    </row>
    <row r="46" spans="2:10" ht="18" x14ac:dyDescent="0.3">
      <c r="B46" s="12" t="s">
        <v>78</v>
      </c>
    </row>
    <row r="47" spans="2:10" x14ac:dyDescent="0.3">
      <c r="B47" s="11" t="s">
        <v>79</v>
      </c>
      <c r="J47" s="394" t="s">
        <v>162</v>
      </c>
    </row>
    <row r="49" spans="2:10" ht="18" x14ac:dyDescent="0.3">
      <c r="B49" s="12" t="s">
        <v>80</v>
      </c>
      <c r="J49" s="394" t="s">
        <v>163</v>
      </c>
    </row>
    <row r="51" spans="2:10" ht="18" x14ac:dyDescent="0.3">
      <c r="B51" s="12" t="s">
        <v>81</v>
      </c>
      <c r="J51" s="394" t="s">
        <v>164</v>
      </c>
    </row>
    <row r="53" spans="2:10" ht="18" x14ac:dyDescent="0.3">
      <c r="B53" s="12" t="s">
        <v>82</v>
      </c>
      <c r="J53" s="394" t="s">
        <v>165</v>
      </c>
    </row>
    <row r="55" spans="2:10" ht="18" x14ac:dyDescent="0.3">
      <c r="B55" s="12" t="s">
        <v>896</v>
      </c>
      <c r="J55" s="394" t="s">
        <v>897</v>
      </c>
    </row>
    <row r="56" spans="2:10" x14ac:dyDescent="0.3">
      <c r="J56" s="1058"/>
    </row>
    <row r="57" spans="2:10" ht="18" x14ac:dyDescent="0.3">
      <c r="B57" s="12" t="s">
        <v>822</v>
      </c>
      <c r="J57" s="394" t="s">
        <v>821</v>
      </c>
    </row>
    <row r="58" spans="2:10" x14ac:dyDescent="0.3">
      <c r="J58" s="394"/>
    </row>
  </sheetData>
  <mergeCells count="4">
    <mergeCell ref="B44:H44"/>
    <mergeCell ref="B10:L10"/>
    <mergeCell ref="B11:L11"/>
    <mergeCell ref="B12:L12"/>
  </mergeCells>
  <hyperlinks>
    <hyperlink ref="J15" location="'1. PRODUCCIÓN METÁLICA'!A1" display="'1. PRODUCCIÓN METÁLICA'!A1" xr:uid="{00000000-0004-0000-0000-000000000000}"/>
    <hyperlink ref="J16" location="'2. PRODUCCIÓN EMPRESAS'!A1" display="'2. PRODUCCIÓN EMPRESAS'!A1" xr:uid="{00000000-0004-0000-0000-000001000000}"/>
    <hyperlink ref="J20" location="'4. NO METÁLICA'!A1" display="'4. NO METÁLICA'!A1" xr:uid="{00000000-0004-0000-0000-000002000000}"/>
    <hyperlink ref="J22" location="'4.2. CARBONÍFERA'!A1" display="'4.2. CARBONÍFERA'!A1" xr:uid="{00000000-0004-0000-0000-000003000000}"/>
    <hyperlink ref="J27" location="'6. EXPORTACIONES'!A1" display="'6. EXPORTACIONES'!A1" xr:uid="{00000000-0004-0000-0000-000004000000}"/>
    <hyperlink ref="J28" location="'6.1 EXPORTACIONES PART'!A1" display="'6.1 EXPORTACIONES PART'!A1" xr:uid="{00000000-0004-0000-0000-000005000000}"/>
    <hyperlink ref="J29" location="'6.2 EXPORT PRODUCTOS'!A1" display="'6.2 EXPORT PRODUCTOS'!A1" xr:uid="{00000000-0004-0000-0000-000006000000}"/>
    <hyperlink ref="J32" location="'7. INVERSIONES'!A1" display="'7. INVERSIONES'!A1" xr:uid="{00000000-0004-0000-0000-000007000000}"/>
    <hyperlink ref="J33" location="'8. INVERSIONES TIPO'!A1" display="'8. INVERSIONES TIPO'!A1" xr:uid="{00000000-0004-0000-0000-000008000000}"/>
    <hyperlink ref="J34" location="'8. INVERSIONES TIPO'!A1" display="'8. INVERSIONES TIPO'!A1" xr:uid="{00000000-0004-0000-0000-000009000000}"/>
    <hyperlink ref="J35" location="'9. INVERSIONES RUBRO'!A1" display="'9. INVERSIONES RUBRO'!A1" xr:uid="{00000000-0004-0000-0000-00000A000000}"/>
    <hyperlink ref="J38" location="'10. EMPLEO'!A1" display="'10. EMPLEO'!A1" xr:uid="{00000000-0004-0000-0000-00000B000000}"/>
    <hyperlink ref="J39" location="'10. EMPLEO'!A1" display="'10. EMPLEO'!A1" xr:uid="{00000000-0004-0000-0000-00000C000000}"/>
    <hyperlink ref="J24" location="'5. MACROECONÓMICAS'!A1" display="'5. MACROECONÓMICAS'!A1" xr:uid="{00000000-0004-0000-0000-00000D000000}"/>
    <hyperlink ref="J40" location="'11. EMPLEO-GÉNERO'!A1" display="'11. EMPLEO-GÉNERO'!A1" xr:uid="{00000000-0004-0000-0000-00000E000000}"/>
    <hyperlink ref="J44" location="'13. TRANSFERENCIAS 2'!A1" display="'13. TRANSFERENCIAS 2'!A1" xr:uid="{00000000-0004-0000-0000-000010000000}"/>
    <hyperlink ref="J47" location="'14. CATASTRO ACTIVIDAD'!A1" display="'14. CATASTRO ACTIVIDAD'!A1" xr:uid="{00000000-0004-0000-0000-000011000000}"/>
    <hyperlink ref="J49" location="'14.1 ACTIVIDAD MINERA'!A1" display="'14.1 ACTIVIDAD MINERA'!A1" xr:uid="{00000000-0004-0000-0000-000012000000}"/>
    <hyperlink ref="J51" location="'14.2 ÁREAS RESTRINGIDAS'!A1" display="'14.2 ÁREAS RESTRINGIDAS'!A1" xr:uid="{00000000-0004-0000-0000-000013000000}"/>
    <hyperlink ref="J53" location="'15. RECAUDACIÓN'!A1" display="'15. RECAUDACIÓN'!A1" xr:uid="{00000000-0004-0000-0000-000014000000}"/>
    <hyperlink ref="J55" location="'CPIM 2026'!Área_de_impresión" display="CPIM 2026" xr:uid="{00000000-0004-0000-0000-000015000000}"/>
    <hyperlink ref="J21" location="'4.1. NO METÁLICA DEPARTAMENTOS'!A1" display="'4.1. NO METÁLICA DEPARTAMENTOS'!A1" xr:uid="{00000000-0004-0000-0000-000017000000}"/>
    <hyperlink ref="J17" location="'3. PRODUCCIÓN DEPARTAMENTOS '!A1" display="3. PRODUCCIÓN DEPARTAMENTOS'!A1" xr:uid="{00000000-0004-0000-0000-000018000000}"/>
    <hyperlink ref="J43" location="'12. TRANSFERENCIAS'!A1" display="'12. TRANSFERENCIAS'!A1" xr:uid="{BDEA50F2-3C4C-42AC-ACCE-83210D3AD50A}"/>
    <hyperlink ref="J57" location="'CPEM 2026'!Área_de_impresión" display="CPEM 2026" xr:uid="{242FEC00-29EF-48E6-9A9A-B86D7D4FA31C}"/>
  </hyperlinks>
  <pageMargins left="0.7" right="0.7"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7262F-86A6-4A4A-A646-8B96CE71F5CF}">
  <sheetPr>
    <tabColor rgb="FF002060"/>
  </sheetPr>
  <dimension ref="A1:AH66"/>
  <sheetViews>
    <sheetView showGridLines="0" view="pageBreakPreview" zoomScaleNormal="100" zoomScaleSheetLayoutView="100" workbookViewId="0">
      <pane ySplit="4" topLeftCell="A5" activePane="bottomLeft" state="frozen"/>
      <selection pane="bottomLeft"/>
    </sheetView>
  </sheetViews>
  <sheetFormatPr baseColWidth="10" defaultColWidth="11.42578125" defaultRowHeight="12.75" x14ac:dyDescent="0.2"/>
  <cols>
    <col min="1" max="1" width="12.85546875" style="7" customWidth="1"/>
    <col min="2" max="2" width="12.42578125" style="6" customWidth="1"/>
    <col min="3" max="3" width="14.42578125" style="6" customWidth="1"/>
    <col min="4" max="14" width="12.42578125" style="6" customWidth="1"/>
    <col min="15" max="15" width="3.42578125" style="590" customWidth="1"/>
    <col min="16" max="16" width="11.42578125" style="6"/>
    <col min="17" max="17" width="12.42578125" style="6" bestFit="1" customWidth="1"/>
    <col min="18" max="18" width="14.42578125" style="6" bestFit="1" customWidth="1"/>
    <col min="19" max="20" width="12.42578125" style="6" bestFit="1" customWidth="1"/>
    <col min="21" max="21" width="11.5703125" style="6" bestFit="1" customWidth="1"/>
    <col min="22" max="22" width="13.42578125" style="6" bestFit="1" customWidth="1"/>
    <col min="23" max="24" width="11.5703125" style="6" bestFit="1" customWidth="1"/>
    <col min="25" max="25" width="11.42578125" style="6"/>
    <col min="26" max="26" width="11.5703125" style="6" bestFit="1" customWidth="1"/>
    <col min="27" max="27" width="13.42578125" style="6" bestFit="1" customWidth="1"/>
    <col min="28" max="30" width="11.5703125" style="6" bestFit="1" customWidth="1"/>
    <col min="31" max="31" width="12.42578125" style="6" bestFit="1" customWidth="1"/>
    <col min="32" max="33" width="11.5703125" style="6" bestFit="1" customWidth="1"/>
    <col min="34" max="16384" width="11.42578125" style="6"/>
  </cols>
  <sheetData>
    <row r="1" spans="1:15" ht="15.75" customHeight="1" x14ac:dyDescent="0.35">
      <c r="A1" s="586" t="s">
        <v>695</v>
      </c>
      <c r="B1" s="587"/>
      <c r="C1" s="587"/>
      <c r="D1" s="587"/>
      <c r="E1" s="587"/>
      <c r="F1" s="588"/>
      <c r="G1" s="589"/>
      <c r="H1" s="588"/>
      <c r="I1" s="587"/>
      <c r="J1" s="587"/>
      <c r="K1" s="587"/>
      <c r="L1" s="587"/>
      <c r="M1" s="587"/>
      <c r="N1" s="587"/>
    </row>
    <row r="2" spans="1:15" ht="14.45" customHeight="1" x14ac:dyDescent="0.25">
      <c r="A2" s="1072" t="s">
        <v>696</v>
      </c>
      <c r="B2" s="1072"/>
      <c r="C2" s="1072"/>
      <c r="D2" s="1072"/>
      <c r="E2" s="1072"/>
      <c r="F2" s="1072"/>
      <c r="G2" s="1072"/>
      <c r="H2" s="1072"/>
      <c r="I2" s="1072"/>
      <c r="J2" s="591"/>
      <c r="K2" s="591"/>
      <c r="L2" s="591"/>
      <c r="M2" s="591"/>
      <c r="N2" s="591"/>
    </row>
    <row r="3" spans="1:15" ht="13.5" thickBot="1" x14ac:dyDescent="0.25">
      <c r="A3" s="587"/>
      <c r="B3" s="587"/>
      <c r="C3" s="587"/>
      <c r="D3" s="587"/>
      <c r="E3" s="587"/>
      <c r="F3" s="587"/>
      <c r="G3" s="587"/>
      <c r="H3" s="587"/>
      <c r="I3" s="587"/>
      <c r="J3" s="587"/>
      <c r="K3" s="587"/>
      <c r="L3" s="587"/>
      <c r="M3" s="587"/>
      <c r="N3" s="587"/>
    </row>
    <row r="4" spans="1:15" s="165" customFormat="1" x14ac:dyDescent="0.2">
      <c r="A4" s="592" t="s">
        <v>179</v>
      </c>
      <c r="B4" s="593" t="s">
        <v>595</v>
      </c>
      <c r="C4" s="593" t="s">
        <v>697</v>
      </c>
      <c r="D4" s="593" t="s">
        <v>597</v>
      </c>
      <c r="E4" s="593" t="s">
        <v>598</v>
      </c>
      <c r="F4" s="593" t="s">
        <v>599</v>
      </c>
      <c r="G4" s="593" t="s">
        <v>238</v>
      </c>
      <c r="H4" s="593" t="s">
        <v>600</v>
      </c>
      <c r="I4" s="593" t="s">
        <v>601</v>
      </c>
      <c r="J4" s="593" t="s">
        <v>698</v>
      </c>
      <c r="K4" s="593" t="s">
        <v>699</v>
      </c>
      <c r="L4" s="593" t="s">
        <v>700</v>
      </c>
      <c r="M4" s="593" t="s">
        <v>701</v>
      </c>
      <c r="N4" s="594" t="s">
        <v>702</v>
      </c>
    </row>
    <row r="5" spans="1:15" ht="13.5" thickBot="1" x14ac:dyDescent="0.25">
      <c r="A5" s="595"/>
      <c r="B5" s="596" t="s">
        <v>703</v>
      </c>
      <c r="C5" s="596" t="s">
        <v>704</v>
      </c>
      <c r="D5" s="596" t="s">
        <v>703</v>
      </c>
      <c r="E5" s="596" t="s">
        <v>705</v>
      </c>
      <c r="F5" s="596" t="s">
        <v>703</v>
      </c>
      <c r="G5" s="596" t="s">
        <v>703</v>
      </c>
      <c r="H5" s="596" t="s">
        <v>703</v>
      </c>
      <c r="I5" s="596" t="s">
        <v>703</v>
      </c>
      <c r="J5" s="596" t="s">
        <v>703</v>
      </c>
      <c r="K5" s="596" t="s">
        <v>703</v>
      </c>
      <c r="L5" s="596" t="s">
        <v>703</v>
      </c>
      <c r="M5" s="596" t="s">
        <v>703</v>
      </c>
      <c r="N5" s="597" t="s">
        <v>703</v>
      </c>
      <c r="O5" s="725"/>
    </row>
    <row r="6" spans="1:15" x14ac:dyDescent="0.2">
      <c r="A6" s="598">
        <v>2000</v>
      </c>
      <c r="B6" s="599">
        <v>553924</v>
      </c>
      <c r="C6" s="599">
        <v>132585078.00000001</v>
      </c>
      <c r="D6" s="599">
        <v>910303</v>
      </c>
      <c r="E6" s="599">
        <v>2437706</v>
      </c>
      <c r="F6" s="599">
        <v>270576</v>
      </c>
      <c r="G6" s="599">
        <v>2812784.7804642497</v>
      </c>
      <c r="H6" s="599">
        <v>37410</v>
      </c>
      <c r="I6" s="599">
        <v>7193</v>
      </c>
      <c r="J6" s="600" t="s">
        <v>706</v>
      </c>
      <c r="K6" s="600" t="s">
        <v>706</v>
      </c>
      <c r="L6" s="600" t="s">
        <v>706</v>
      </c>
      <c r="M6" s="600" t="s">
        <v>706</v>
      </c>
      <c r="N6" s="601" t="s">
        <v>706</v>
      </c>
      <c r="O6" s="6"/>
    </row>
    <row r="7" spans="1:15" x14ac:dyDescent="0.2">
      <c r="A7" s="602">
        <v>2001</v>
      </c>
      <c r="B7" s="600">
        <v>722355.34555900015</v>
      </c>
      <c r="C7" s="600">
        <v>138522109.261338</v>
      </c>
      <c r="D7" s="600">
        <v>1056629.375614</v>
      </c>
      <c r="E7" s="600">
        <v>2571113.7884550001</v>
      </c>
      <c r="F7" s="600">
        <v>289546.06610700005</v>
      </c>
      <c r="G7" s="600">
        <v>3038401.494655</v>
      </c>
      <c r="H7" s="600">
        <v>38182.076774000001</v>
      </c>
      <c r="I7" s="600">
        <v>9499.2289039999996</v>
      </c>
      <c r="J7" s="600" t="s">
        <v>706</v>
      </c>
      <c r="K7" s="600" t="s">
        <v>706</v>
      </c>
      <c r="L7" s="600" t="s">
        <v>706</v>
      </c>
      <c r="M7" s="600" t="s">
        <v>706</v>
      </c>
      <c r="N7" s="601" t="s">
        <v>706</v>
      </c>
      <c r="O7" s="6"/>
    </row>
    <row r="8" spans="1:15" x14ac:dyDescent="0.2">
      <c r="A8" s="602">
        <v>2002</v>
      </c>
      <c r="B8" s="600">
        <v>844552.87496099994</v>
      </c>
      <c r="C8" s="600">
        <v>157529918.53579301</v>
      </c>
      <c r="D8" s="600">
        <v>1232996.9204689998</v>
      </c>
      <c r="E8" s="600">
        <v>2869638.9847490001</v>
      </c>
      <c r="F8" s="600">
        <v>305650.71951300005</v>
      </c>
      <c r="G8" s="600">
        <v>3056055.2522</v>
      </c>
      <c r="H8" s="600">
        <v>38815.044966000001</v>
      </c>
      <c r="I8" s="600">
        <v>8612.8507310000005</v>
      </c>
      <c r="J8" s="600" t="s">
        <v>706</v>
      </c>
      <c r="K8" s="600" t="s">
        <v>706</v>
      </c>
      <c r="L8" s="600" t="s">
        <v>706</v>
      </c>
      <c r="M8" s="600" t="s">
        <v>706</v>
      </c>
      <c r="N8" s="601" t="s">
        <v>706</v>
      </c>
      <c r="O8" s="6"/>
    </row>
    <row r="9" spans="1:15" x14ac:dyDescent="0.2">
      <c r="A9" s="602">
        <v>2003</v>
      </c>
      <c r="B9" s="600">
        <v>842605.07863000024</v>
      </c>
      <c r="C9" s="600">
        <v>172624629.84419996</v>
      </c>
      <c r="D9" s="600">
        <v>1373792.267121</v>
      </c>
      <c r="E9" s="600">
        <v>2923686.4022500003</v>
      </c>
      <c r="F9" s="600">
        <v>309163.88219000009</v>
      </c>
      <c r="G9" s="600">
        <v>3484900.3702520002</v>
      </c>
      <c r="H9" s="600">
        <v>40202.178839999993</v>
      </c>
      <c r="I9" s="600">
        <v>9589.5781260000003</v>
      </c>
      <c r="J9" s="600" t="s">
        <v>706</v>
      </c>
      <c r="K9" s="600" t="s">
        <v>706</v>
      </c>
      <c r="L9" s="600" t="s">
        <v>706</v>
      </c>
      <c r="M9" s="600" t="s">
        <v>706</v>
      </c>
      <c r="N9" s="601" t="s">
        <v>706</v>
      </c>
      <c r="O9" s="6"/>
    </row>
    <row r="10" spans="1:15" x14ac:dyDescent="0.2">
      <c r="A10" s="602">
        <v>2004</v>
      </c>
      <c r="B10" s="600">
        <v>1035574.04973</v>
      </c>
      <c r="C10" s="600">
        <v>173223817.38585296</v>
      </c>
      <c r="D10" s="600">
        <v>1209005.7091610003</v>
      </c>
      <c r="E10" s="600">
        <v>3059961.8968920005</v>
      </c>
      <c r="F10" s="600">
        <v>306210.77793799998</v>
      </c>
      <c r="G10" s="600">
        <v>4247173.7726000007</v>
      </c>
      <c r="H10" s="600">
        <v>41613.363517999998</v>
      </c>
      <c r="I10" s="600">
        <v>14246.326868</v>
      </c>
      <c r="J10" s="600" t="s">
        <v>706</v>
      </c>
      <c r="K10" s="600" t="s">
        <v>706</v>
      </c>
      <c r="L10" s="600" t="s">
        <v>706</v>
      </c>
      <c r="M10" s="600" t="s">
        <v>706</v>
      </c>
      <c r="N10" s="601" t="s">
        <v>706</v>
      </c>
      <c r="O10" s="6"/>
    </row>
    <row r="11" spans="1:15" x14ac:dyDescent="0.2">
      <c r="A11" s="602">
        <v>2005</v>
      </c>
      <c r="B11" s="600">
        <v>1009897.918423</v>
      </c>
      <c r="C11" s="600">
        <v>208001717.81876829</v>
      </c>
      <c r="D11" s="600">
        <v>1201670.9143999997</v>
      </c>
      <c r="E11" s="600">
        <v>3193145.5305729993</v>
      </c>
      <c r="F11" s="600">
        <v>319344.80289899989</v>
      </c>
      <c r="G11" s="600">
        <v>4564989.1370999999</v>
      </c>
      <c r="H11" s="600">
        <v>42144.586211000002</v>
      </c>
      <c r="I11" s="600">
        <v>17325.373315000004</v>
      </c>
      <c r="J11" s="600" t="s">
        <v>706</v>
      </c>
      <c r="K11" s="600" t="s">
        <v>706</v>
      </c>
      <c r="L11" s="600" t="s">
        <v>706</v>
      </c>
      <c r="M11" s="600" t="s">
        <v>706</v>
      </c>
      <c r="N11" s="601" t="s">
        <v>706</v>
      </c>
      <c r="O11" s="6"/>
    </row>
    <row r="12" spans="1:15" x14ac:dyDescent="0.2">
      <c r="A12" s="602">
        <v>2006</v>
      </c>
      <c r="B12" s="600">
        <v>1048472.4635900002</v>
      </c>
      <c r="C12" s="600">
        <v>202825998.65453294</v>
      </c>
      <c r="D12" s="600">
        <v>1203364.0679980002</v>
      </c>
      <c r="E12" s="600">
        <v>3470661.2430209992</v>
      </c>
      <c r="F12" s="600">
        <v>313332.28608800005</v>
      </c>
      <c r="G12" s="600">
        <v>4784600.5820000004</v>
      </c>
      <c r="H12" s="600">
        <v>38469.547186000011</v>
      </c>
      <c r="I12" s="600">
        <v>17209.346067999999</v>
      </c>
      <c r="J12" s="600" t="s">
        <v>706</v>
      </c>
      <c r="K12" s="600" t="s">
        <v>706</v>
      </c>
      <c r="L12" s="600" t="s">
        <v>706</v>
      </c>
      <c r="M12" s="600" t="s">
        <v>706</v>
      </c>
      <c r="N12" s="601" t="s">
        <v>706</v>
      </c>
      <c r="O12" s="6"/>
    </row>
    <row r="13" spans="1:15" x14ac:dyDescent="0.2">
      <c r="A13" s="602">
        <v>2007</v>
      </c>
      <c r="B13" s="600">
        <v>1190273.6039159999</v>
      </c>
      <c r="C13" s="600">
        <v>170127538.95581597</v>
      </c>
      <c r="D13" s="600">
        <v>1444361.4378260002</v>
      </c>
      <c r="E13" s="600">
        <v>3501461.9256330007</v>
      </c>
      <c r="F13" s="600">
        <v>329164.77903499996</v>
      </c>
      <c r="G13" s="600">
        <v>5103597.2635999992</v>
      </c>
      <c r="H13" s="600">
        <v>39018.915689000001</v>
      </c>
      <c r="I13" s="600">
        <v>16786.886077000003</v>
      </c>
      <c r="J13" s="600" t="s">
        <v>706</v>
      </c>
      <c r="K13" s="600" t="s">
        <v>706</v>
      </c>
      <c r="L13" s="600" t="s">
        <v>706</v>
      </c>
      <c r="M13" s="600" t="s">
        <v>706</v>
      </c>
      <c r="N13" s="601" t="s">
        <v>706</v>
      </c>
      <c r="O13" s="6"/>
    </row>
    <row r="14" spans="1:15" x14ac:dyDescent="0.2">
      <c r="A14" s="602">
        <v>2008</v>
      </c>
      <c r="B14" s="600">
        <v>1267866.5800789997</v>
      </c>
      <c r="C14" s="600">
        <v>179870472.99560794</v>
      </c>
      <c r="D14" s="600">
        <v>1602597.0080210003</v>
      </c>
      <c r="E14" s="600">
        <v>3685931.0012759985</v>
      </c>
      <c r="F14" s="600">
        <v>345109.27027199999</v>
      </c>
      <c r="G14" s="600">
        <v>5160707.0164000001</v>
      </c>
      <c r="H14" s="600">
        <v>39037.065935000006</v>
      </c>
      <c r="I14" s="600">
        <v>16720.528117000002</v>
      </c>
      <c r="J14" s="600" t="s">
        <v>706</v>
      </c>
      <c r="K14" s="600" t="s">
        <v>706</v>
      </c>
      <c r="L14" s="600" t="s">
        <v>706</v>
      </c>
      <c r="M14" s="600" t="s">
        <v>706</v>
      </c>
      <c r="N14" s="601" t="s">
        <v>706</v>
      </c>
      <c r="O14" s="6"/>
    </row>
    <row r="15" spans="1:15" x14ac:dyDescent="0.2">
      <c r="A15" s="602">
        <v>2009</v>
      </c>
      <c r="B15" s="600">
        <v>1276249.2028349997</v>
      </c>
      <c r="C15" s="600">
        <v>183994691.50778204</v>
      </c>
      <c r="D15" s="600">
        <v>1512931.0674320005</v>
      </c>
      <c r="E15" s="600">
        <v>3922708.3963299985</v>
      </c>
      <c r="F15" s="600">
        <v>302459.11290999997</v>
      </c>
      <c r="G15" s="600">
        <v>4418768.325600001</v>
      </c>
      <c r="H15" s="600">
        <v>37502.627191</v>
      </c>
      <c r="I15" s="600">
        <v>12297.103142</v>
      </c>
      <c r="J15" s="600" t="s">
        <v>706</v>
      </c>
      <c r="K15" s="600" t="s">
        <v>706</v>
      </c>
      <c r="L15" s="600" t="s">
        <v>706</v>
      </c>
      <c r="M15" s="600" t="s">
        <v>706</v>
      </c>
      <c r="N15" s="601" t="s">
        <v>706</v>
      </c>
    </row>
    <row r="16" spans="1:15" x14ac:dyDescent="0.2">
      <c r="A16" s="602">
        <v>2010</v>
      </c>
      <c r="B16" s="600">
        <v>1247184.0293920001</v>
      </c>
      <c r="C16" s="600">
        <v>164084388.90122896</v>
      </c>
      <c r="D16" s="600">
        <v>1470449.7064990005</v>
      </c>
      <c r="E16" s="600">
        <v>3640465.4641499999</v>
      </c>
      <c r="F16" s="600">
        <v>261989.60579399997</v>
      </c>
      <c r="G16" s="600">
        <v>6042644.2223000005</v>
      </c>
      <c r="H16" s="600">
        <v>33847.813441999999</v>
      </c>
      <c r="I16" s="600">
        <v>16963.268973000002</v>
      </c>
      <c r="J16" s="600" t="s">
        <v>706</v>
      </c>
      <c r="K16" s="600" t="s">
        <v>706</v>
      </c>
      <c r="L16" s="600" t="s">
        <v>706</v>
      </c>
      <c r="M16" s="600" t="s">
        <v>706</v>
      </c>
      <c r="N16" s="601" t="s">
        <v>706</v>
      </c>
    </row>
    <row r="17" spans="1:34" x14ac:dyDescent="0.2">
      <c r="A17" s="602">
        <v>2011</v>
      </c>
      <c r="B17" s="600">
        <v>1235345.068018001</v>
      </c>
      <c r="C17" s="600">
        <v>166186716.98165271</v>
      </c>
      <c r="D17" s="600">
        <v>1256382.6002109998</v>
      </c>
      <c r="E17" s="600">
        <v>3418862.1174220056</v>
      </c>
      <c r="F17" s="600">
        <v>230199.08238500016</v>
      </c>
      <c r="G17" s="600">
        <v>7010937.8915999997</v>
      </c>
      <c r="H17" s="600">
        <v>28881.790965999993</v>
      </c>
      <c r="I17" s="600">
        <v>19141.078052000001</v>
      </c>
      <c r="J17" s="600" t="s">
        <v>706</v>
      </c>
      <c r="K17" s="600" t="s">
        <v>706</v>
      </c>
      <c r="L17" s="600" t="s">
        <v>706</v>
      </c>
      <c r="M17" s="600" t="s">
        <v>706</v>
      </c>
      <c r="N17" s="601" t="s">
        <v>706</v>
      </c>
      <c r="O17" s="603">
        <f t="shared" ref="O17:O32" si="0">B17/1000</f>
        <v>1235.345068018001</v>
      </c>
      <c r="Q17" s="17"/>
      <c r="R17" s="17"/>
      <c r="Z17" s="604"/>
      <c r="AA17" s="604"/>
      <c r="AB17" s="604"/>
      <c r="AC17" s="604"/>
      <c r="AD17" s="604"/>
      <c r="AE17" s="604"/>
      <c r="AF17" s="604"/>
      <c r="AG17" s="604"/>
      <c r="AH17" s="68"/>
    </row>
    <row r="18" spans="1:34" x14ac:dyDescent="0.2">
      <c r="A18" s="602">
        <v>2012</v>
      </c>
      <c r="B18" s="600">
        <v>1289916.9346156276</v>
      </c>
      <c r="C18" s="600">
        <v>153780960.26084191</v>
      </c>
      <c r="D18" s="600">
        <v>1281282.431485241</v>
      </c>
      <c r="E18" s="600">
        <v>3452004.3609873233</v>
      </c>
      <c r="F18" s="600">
        <v>249236.15747171015</v>
      </c>
      <c r="G18" s="600">
        <v>6684539.3918000003</v>
      </c>
      <c r="H18" s="600">
        <v>26104.854505400006</v>
      </c>
      <c r="I18" s="600">
        <v>16790.374244900002</v>
      </c>
      <c r="J18" s="600" t="s">
        <v>706</v>
      </c>
      <c r="K18" s="600" t="s">
        <v>706</v>
      </c>
      <c r="L18" s="600" t="s">
        <v>706</v>
      </c>
      <c r="M18" s="600" t="s">
        <v>706</v>
      </c>
      <c r="N18" s="601" t="s">
        <v>706</v>
      </c>
      <c r="O18" s="603">
        <f t="shared" si="0"/>
        <v>1289.9169346156277</v>
      </c>
      <c r="P18" s="68"/>
      <c r="Q18" s="17"/>
      <c r="R18" s="17"/>
      <c r="Z18" s="604"/>
      <c r="AA18" s="604"/>
      <c r="AB18" s="604"/>
      <c r="AC18" s="604"/>
      <c r="AD18" s="604"/>
      <c r="AE18" s="604"/>
      <c r="AF18" s="604"/>
      <c r="AG18" s="604"/>
    </row>
    <row r="19" spans="1:34" x14ac:dyDescent="0.2">
      <c r="A19" s="602">
        <v>2013</v>
      </c>
      <c r="B19" s="600">
        <v>1363452.9126998207</v>
      </c>
      <c r="C19" s="600">
        <v>143716837.41998193</v>
      </c>
      <c r="D19" s="600">
        <v>1351048.7423302194</v>
      </c>
      <c r="E19" s="600">
        <v>3648503.3400407191</v>
      </c>
      <c r="F19" s="600">
        <v>266312.71547875</v>
      </c>
      <c r="G19" s="600">
        <v>6680658.79</v>
      </c>
      <c r="H19" s="600">
        <v>23667.787451500008</v>
      </c>
      <c r="I19" s="600">
        <v>18139.597244000001</v>
      </c>
      <c r="J19" s="600" t="s">
        <v>706</v>
      </c>
      <c r="K19" s="600" t="s">
        <v>706</v>
      </c>
      <c r="L19" s="600" t="s">
        <v>706</v>
      </c>
      <c r="M19" s="600" t="s">
        <v>706</v>
      </c>
      <c r="N19" s="601" t="s">
        <v>706</v>
      </c>
      <c r="O19" s="603">
        <f t="shared" si="0"/>
        <v>1363.4529126998207</v>
      </c>
      <c r="P19" s="68"/>
      <c r="Q19" s="17"/>
      <c r="R19" s="17"/>
      <c r="Z19" s="604"/>
      <c r="AA19" s="604"/>
      <c r="AB19" s="604"/>
      <c r="AC19" s="604"/>
      <c r="AD19" s="604"/>
      <c r="AE19" s="604"/>
      <c r="AF19" s="604"/>
      <c r="AG19" s="604"/>
    </row>
    <row r="20" spans="1:34" x14ac:dyDescent="0.2">
      <c r="A20" s="602">
        <v>2014</v>
      </c>
      <c r="B20" s="600">
        <v>1377373.7760182077</v>
      </c>
      <c r="C20" s="600">
        <v>129946243.44281495</v>
      </c>
      <c r="D20" s="600">
        <v>1315221.0230463955</v>
      </c>
      <c r="E20" s="600">
        <v>3738279.9180184668</v>
      </c>
      <c r="F20" s="600">
        <v>277116.52714844397</v>
      </c>
      <c r="G20" s="600">
        <v>7192591.9308000002</v>
      </c>
      <c r="H20" s="600">
        <v>23105.261867800007</v>
      </c>
      <c r="I20" s="600">
        <v>17017.692464999996</v>
      </c>
      <c r="J20" s="600" t="s">
        <v>706</v>
      </c>
      <c r="K20" s="600" t="s">
        <v>706</v>
      </c>
      <c r="L20" s="600" t="s">
        <v>706</v>
      </c>
      <c r="M20" s="600" t="s">
        <v>706</v>
      </c>
      <c r="N20" s="601" t="s">
        <v>706</v>
      </c>
      <c r="O20" s="603">
        <f t="shared" si="0"/>
        <v>1377.3737760182078</v>
      </c>
      <c r="P20" s="68"/>
      <c r="Q20" s="17"/>
      <c r="R20" s="17"/>
      <c r="Z20" s="604"/>
      <c r="AA20" s="604"/>
      <c r="AB20" s="604"/>
      <c r="AC20" s="604"/>
      <c r="AD20" s="604"/>
      <c r="AE20" s="604"/>
      <c r="AF20" s="604"/>
      <c r="AG20" s="604"/>
    </row>
    <row r="21" spans="1:34" x14ac:dyDescent="0.2">
      <c r="A21" s="602">
        <v>2015</v>
      </c>
      <c r="B21" s="600">
        <v>1699939.7432781935</v>
      </c>
      <c r="C21" s="600">
        <v>137378305.7952458</v>
      </c>
      <c r="D21" s="600">
        <v>1415823.5863843861</v>
      </c>
      <c r="E21" s="600">
        <v>4071094.9244271382</v>
      </c>
      <c r="F21" s="600">
        <v>314011.10750861233</v>
      </c>
      <c r="G21" s="600">
        <v>7320806.8477000007</v>
      </c>
      <c r="H21" s="600">
        <v>19510.729779199999</v>
      </c>
      <c r="I21" s="600">
        <v>20153.237616000009</v>
      </c>
      <c r="J21" s="600" t="s">
        <v>706</v>
      </c>
      <c r="K21" s="600" t="s">
        <v>706</v>
      </c>
      <c r="L21" s="600" t="s">
        <v>706</v>
      </c>
      <c r="M21" s="600" t="s">
        <v>706</v>
      </c>
      <c r="N21" s="601" t="s">
        <v>706</v>
      </c>
      <c r="O21" s="603">
        <f t="shared" si="0"/>
        <v>1699.9397432781934</v>
      </c>
      <c r="P21" s="68"/>
      <c r="Q21" s="17"/>
      <c r="R21" s="17"/>
      <c r="Z21" s="604"/>
      <c r="AA21" s="604"/>
      <c r="AB21" s="604"/>
      <c r="AC21" s="604"/>
      <c r="AD21" s="604"/>
      <c r="AE21" s="604"/>
      <c r="AF21" s="604"/>
      <c r="AG21" s="604"/>
    </row>
    <row r="22" spans="1:34" x14ac:dyDescent="0.2">
      <c r="A22" s="602">
        <v>2016</v>
      </c>
      <c r="B22" s="600">
        <v>2352959.5047380654</v>
      </c>
      <c r="C22" s="600">
        <v>142230636.69316867</v>
      </c>
      <c r="D22" s="600">
        <v>1329178.0227656392</v>
      </c>
      <c r="E22" s="600">
        <v>4329179.7629066529</v>
      </c>
      <c r="F22" s="600">
        <v>312806.40109176951</v>
      </c>
      <c r="G22" s="600">
        <v>7663123.9877000004</v>
      </c>
      <c r="H22" s="600">
        <v>18789.0047614</v>
      </c>
      <c r="I22" s="600">
        <v>25756.505005499999</v>
      </c>
      <c r="J22" s="600">
        <v>23251.82108854</v>
      </c>
      <c r="K22" s="600">
        <v>187.59719447999996</v>
      </c>
      <c r="L22" s="600" t="s">
        <v>706</v>
      </c>
      <c r="M22" s="600">
        <v>1194.0643193499998</v>
      </c>
      <c r="N22" s="601" t="s">
        <v>706</v>
      </c>
      <c r="O22" s="603">
        <f t="shared" si="0"/>
        <v>2352.9595047380653</v>
      </c>
      <c r="P22" s="68"/>
      <c r="Q22" s="17"/>
      <c r="R22" s="17"/>
      <c r="Z22" s="604"/>
      <c r="AA22" s="604"/>
      <c r="AB22" s="604"/>
      <c r="AC22" s="604"/>
      <c r="AD22" s="604"/>
      <c r="AE22" s="604"/>
      <c r="AF22" s="604"/>
      <c r="AG22" s="604"/>
    </row>
    <row r="23" spans="1:34" x14ac:dyDescent="0.2">
      <c r="A23" s="602">
        <v>2017</v>
      </c>
      <c r="B23" s="600">
        <v>2440181.1105834288</v>
      </c>
      <c r="C23" s="600">
        <v>138425832.76156646</v>
      </c>
      <c r="D23" s="600">
        <v>1466521.468671351</v>
      </c>
      <c r="E23" s="600">
        <v>4318324.2784375055</v>
      </c>
      <c r="F23" s="600">
        <v>305279.59941443987</v>
      </c>
      <c r="G23" s="600">
        <v>8668091.618999999</v>
      </c>
      <c r="H23" s="600">
        <v>17790.363566100001</v>
      </c>
      <c r="I23" s="600">
        <v>28141.125214199987</v>
      </c>
      <c r="J23" s="600">
        <v>22403.407244680002</v>
      </c>
      <c r="K23" s="600">
        <v>123.17674860000001</v>
      </c>
      <c r="L23" s="600" t="s">
        <v>706</v>
      </c>
      <c r="M23" s="600">
        <v>1133.2781170000001</v>
      </c>
      <c r="N23" s="601" t="s">
        <v>706</v>
      </c>
      <c r="O23" s="603">
        <f t="shared" si="0"/>
        <v>2440.1811105834286</v>
      </c>
      <c r="P23" s="68"/>
      <c r="Q23" s="17"/>
      <c r="R23" s="17"/>
      <c r="Z23" s="604"/>
      <c r="AA23" s="604"/>
      <c r="AB23" s="604"/>
      <c r="AC23" s="604"/>
      <c r="AD23" s="604"/>
      <c r="AE23" s="604"/>
      <c r="AF23" s="604"/>
      <c r="AG23" s="604"/>
    </row>
    <row r="24" spans="1:34" ht="12" customHeight="1" x14ac:dyDescent="0.2">
      <c r="A24" s="602">
        <v>2018</v>
      </c>
      <c r="B24" s="600">
        <v>2416881.1002070699</v>
      </c>
      <c r="C24" s="600">
        <v>125933914.4370804</v>
      </c>
      <c r="D24" s="600">
        <v>1471845.936649523</v>
      </c>
      <c r="E24" s="600">
        <v>3999990.1319625694</v>
      </c>
      <c r="F24" s="600">
        <v>288796.22529555805</v>
      </c>
      <c r="G24" s="600">
        <v>9096993.8719999995</v>
      </c>
      <c r="H24" s="600">
        <v>18601.344508400005</v>
      </c>
      <c r="I24" s="600">
        <v>27604.218841510006</v>
      </c>
      <c r="J24" s="600">
        <v>20407.598393799999</v>
      </c>
      <c r="K24" s="600">
        <v>145.236144</v>
      </c>
      <c r="L24" s="600" t="s">
        <v>706</v>
      </c>
      <c r="M24" s="600">
        <v>20879.636489500001</v>
      </c>
      <c r="N24" s="601" t="s">
        <v>706</v>
      </c>
      <c r="O24" s="603">
        <f t="shared" si="0"/>
        <v>2416.8811002070697</v>
      </c>
      <c r="P24" s="68"/>
      <c r="Q24" s="17"/>
      <c r="R24" s="17"/>
      <c r="Z24" s="604"/>
      <c r="AA24" s="604"/>
      <c r="AB24" s="604"/>
      <c r="AC24" s="604"/>
      <c r="AD24" s="604"/>
      <c r="AE24" s="604"/>
      <c r="AF24" s="604"/>
      <c r="AG24" s="604"/>
    </row>
    <row r="25" spans="1:34" x14ac:dyDescent="0.2">
      <c r="A25" s="602">
        <v>2019</v>
      </c>
      <c r="B25" s="600">
        <v>2437925.373902773</v>
      </c>
      <c r="C25" s="600">
        <v>113586028.97131993</v>
      </c>
      <c r="D25" s="600">
        <v>1382753.4838439696</v>
      </c>
      <c r="E25" s="600">
        <v>3706760.2491151234</v>
      </c>
      <c r="F25" s="600">
        <v>307020.88310454384</v>
      </c>
      <c r="G25" s="600">
        <v>9666411.8718999997</v>
      </c>
      <c r="H25" s="600">
        <v>19853.168399999995</v>
      </c>
      <c r="I25" s="600">
        <v>30441.359039579998</v>
      </c>
      <c r="J25" s="600">
        <v>24914.734069159997</v>
      </c>
      <c r="K25" s="600">
        <v>72.514848099999995</v>
      </c>
      <c r="L25" s="600" t="s">
        <v>706</v>
      </c>
      <c r="M25" s="600">
        <v>18814.2028421</v>
      </c>
      <c r="N25" s="601" t="s">
        <v>706</v>
      </c>
      <c r="O25" s="603">
        <f t="shared" si="0"/>
        <v>2437.9253739027731</v>
      </c>
      <c r="P25" s="68"/>
      <c r="Q25" s="17"/>
      <c r="R25" s="17"/>
      <c r="Z25" s="604"/>
      <c r="AA25" s="604"/>
      <c r="AB25" s="604"/>
      <c r="AC25" s="604"/>
      <c r="AD25" s="604"/>
      <c r="AE25" s="604"/>
      <c r="AF25" s="604"/>
      <c r="AG25" s="604"/>
    </row>
    <row r="26" spans="1:34" x14ac:dyDescent="0.2">
      <c r="A26" s="602">
        <v>2020</v>
      </c>
      <c r="B26" s="600">
        <v>2150125.9121219628</v>
      </c>
      <c r="C26" s="600">
        <v>85368457.367976174</v>
      </c>
      <c r="D26" s="600">
        <v>1334570.4777680759</v>
      </c>
      <c r="E26" s="600">
        <v>2721461.1368655483</v>
      </c>
      <c r="F26" s="600">
        <v>241547.91303967001</v>
      </c>
      <c r="G26" s="600">
        <v>8893971.5276180003</v>
      </c>
      <c r="H26" s="600">
        <v>20646.581029499997</v>
      </c>
      <c r="I26" s="600">
        <v>32184.625879069805</v>
      </c>
      <c r="J26" s="600">
        <v>19013.894022044497</v>
      </c>
      <c r="K26" s="600">
        <v>73.906293489500015</v>
      </c>
      <c r="L26" s="600">
        <v>235.52044689999997</v>
      </c>
      <c r="M26" s="600">
        <v>10119.873510295998</v>
      </c>
      <c r="N26" s="601" t="s">
        <v>706</v>
      </c>
      <c r="O26" s="603">
        <f t="shared" si="0"/>
        <v>2150.1259121219628</v>
      </c>
      <c r="P26" s="68"/>
      <c r="Q26" s="17"/>
      <c r="R26" s="17"/>
      <c r="Z26" s="604"/>
      <c r="AA26" s="604"/>
      <c r="AB26" s="604"/>
      <c r="AC26" s="604"/>
      <c r="AD26" s="604"/>
      <c r="AE26" s="604"/>
      <c r="AF26" s="604"/>
      <c r="AG26" s="604"/>
    </row>
    <row r="27" spans="1:34" x14ac:dyDescent="0.2">
      <c r="A27" s="602">
        <v>2021</v>
      </c>
      <c r="B27" s="600">
        <v>2326035.3089323733</v>
      </c>
      <c r="C27" s="600">
        <v>97492951.121057257</v>
      </c>
      <c r="D27" s="600">
        <v>1533134.9989912319</v>
      </c>
      <c r="E27" s="600">
        <v>3333632.4494976597</v>
      </c>
      <c r="F27" s="600">
        <v>264426.50705023162</v>
      </c>
      <c r="G27" s="600">
        <v>12149273.526027001</v>
      </c>
      <c r="H27" s="600">
        <v>26995.267701000004</v>
      </c>
      <c r="I27" s="600">
        <v>34148.029036760017</v>
      </c>
      <c r="J27" s="600">
        <v>21876.501141209999</v>
      </c>
      <c r="K27" s="600">
        <v>247.486251065</v>
      </c>
      <c r="L27" s="600">
        <v>278.81457949999998</v>
      </c>
      <c r="M27" s="600">
        <v>11390.682832689996</v>
      </c>
      <c r="N27" s="601" t="s">
        <v>706</v>
      </c>
      <c r="O27" s="603">
        <f t="shared" si="0"/>
        <v>2326.0353089323735</v>
      </c>
      <c r="P27" s="68"/>
      <c r="Q27" s="17"/>
      <c r="R27" s="17"/>
      <c r="Z27" s="604"/>
      <c r="AA27" s="604"/>
      <c r="AB27" s="604"/>
      <c r="AC27" s="604"/>
      <c r="AD27" s="604"/>
      <c r="AE27" s="604"/>
      <c r="AF27" s="604"/>
      <c r="AG27" s="604"/>
    </row>
    <row r="28" spans="1:34" x14ac:dyDescent="0.2">
      <c r="A28" s="602">
        <v>2022</v>
      </c>
      <c r="B28" s="605">
        <v>2445270.8303173976</v>
      </c>
      <c r="C28" s="605">
        <v>96965977.163885579</v>
      </c>
      <c r="D28" s="605">
        <v>1369649.1117797941</v>
      </c>
      <c r="E28" s="605">
        <v>3084038.7076613051</v>
      </c>
      <c r="F28" s="605">
        <v>255442.99715858512</v>
      </c>
      <c r="G28" s="605">
        <v>12936826.381839</v>
      </c>
      <c r="H28" s="605">
        <v>28231.359913</v>
      </c>
      <c r="I28" s="605">
        <v>31587.568951759989</v>
      </c>
      <c r="J28" s="605">
        <v>25378.500620530005</v>
      </c>
      <c r="K28" s="605">
        <v>251.24793746000006</v>
      </c>
      <c r="L28" s="605">
        <v>263.99886950000001</v>
      </c>
      <c r="M28" s="605">
        <v>1169.1241914</v>
      </c>
      <c r="N28" s="601" t="s">
        <v>706</v>
      </c>
      <c r="O28" s="603">
        <f t="shared" si="0"/>
        <v>2445.2708303173977</v>
      </c>
      <c r="P28" s="68"/>
      <c r="Q28" s="17"/>
      <c r="R28" s="17"/>
      <c r="Z28" s="604"/>
      <c r="AA28" s="604"/>
      <c r="AB28" s="604"/>
      <c r="AC28" s="604"/>
      <c r="AD28" s="604"/>
      <c r="AE28" s="604"/>
      <c r="AF28" s="604"/>
      <c r="AG28" s="604"/>
    </row>
    <row r="29" spans="1:34" x14ac:dyDescent="0.2">
      <c r="A29" s="602">
        <v>2023</v>
      </c>
      <c r="B29" s="605">
        <v>2755244.3167853276</v>
      </c>
      <c r="C29" s="605">
        <v>100985631.43873213</v>
      </c>
      <c r="D29" s="605">
        <v>1469127.1631768667</v>
      </c>
      <c r="E29" s="605">
        <v>3041393.6459926581</v>
      </c>
      <c r="F29" s="605">
        <v>273335.49825696991</v>
      </c>
      <c r="G29" s="605">
        <v>12986023.244491</v>
      </c>
      <c r="H29" s="605">
        <v>26230.046980000003</v>
      </c>
      <c r="I29" s="605">
        <v>33475.6190292315</v>
      </c>
      <c r="J29" s="605">
        <v>31161.763995300007</v>
      </c>
      <c r="K29" s="605">
        <v>303.74941249999995</v>
      </c>
      <c r="L29" s="605">
        <v>331.35815600000001</v>
      </c>
      <c r="M29" s="605">
        <v>1326.7171017999999</v>
      </c>
      <c r="N29" s="601">
        <v>22.705695600000002</v>
      </c>
      <c r="O29" s="603">
        <f t="shared" si="0"/>
        <v>2755.2443167853276</v>
      </c>
      <c r="P29" s="68"/>
      <c r="Q29" s="17"/>
      <c r="R29" s="17"/>
      <c r="Z29" s="604"/>
      <c r="AA29" s="604"/>
      <c r="AB29" s="604"/>
      <c r="AC29" s="604"/>
      <c r="AD29" s="604"/>
      <c r="AE29" s="604"/>
      <c r="AF29" s="604"/>
      <c r="AG29" s="604"/>
    </row>
    <row r="30" spans="1:34" x14ac:dyDescent="0.2">
      <c r="A30" s="726">
        <v>2024</v>
      </c>
      <c r="B30" s="679">
        <v>2736237.1072517242</v>
      </c>
      <c r="C30" s="679">
        <v>109624691.96159829</v>
      </c>
      <c r="D30" s="679">
        <v>1270646.954794979</v>
      </c>
      <c r="E30" s="679">
        <v>3512301.3933015401</v>
      </c>
      <c r="F30" s="679">
        <v>291319.62661629292</v>
      </c>
      <c r="G30" s="679">
        <v>13309265.480335999</v>
      </c>
      <c r="H30" s="679">
        <v>32317.234399999998</v>
      </c>
      <c r="I30" s="679">
        <v>41941.797900007798</v>
      </c>
      <c r="J30" s="679">
        <v>32027.784417279996</v>
      </c>
      <c r="K30" s="679">
        <v>265.34277630000003</v>
      </c>
      <c r="L30" s="679">
        <v>317.31784800000003</v>
      </c>
      <c r="M30" s="679">
        <v>24159.249493900003</v>
      </c>
      <c r="N30" s="727">
        <v>40.573911600000002</v>
      </c>
      <c r="O30" s="603">
        <f t="shared" si="0"/>
        <v>2736.2371072517244</v>
      </c>
      <c r="P30" s="68"/>
      <c r="Q30" s="17"/>
      <c r="R30" s="17"/>
      <c r="Z30" s="604"/>
      <c r="AA30" s="604"/>
      <c r="AB30" s="604"/>
      <c r="AC30" s="604"/>
      <c r="AD30" s="604"/>
      <c r="AE30" s="604"/>
      <c r="AF30" s="604"/>
      <c r="AG30" s="604"/>
    </row>
    <row r="31" spans="1:34" s="9" customFormat="1" x14ac:dyDescent="0.2">
      <c r="A31" s="257">
        <v>2025</v>
      </c>
      <c r="B31" s="679">
        <v>2769865.5786898942</v>
      </c>
      <c r="C31" s="679">
        <v>109675602.05294405</v>
      </c>
      <c r="D31" s="679">
        <v>1510087.4171173284</v>
      </c>
      <c r="E31" s="679">
        <v>3761821.382447273</v>
      </c>
      <c r="F31" s="679">
        <v>316288.88028115389</v>
      </c>
      <c r="G31" s="679">
        <v>11892474.643507</v>
      </c>
      <c r="H31" s="679">
        <v>33816.185040000004</v>
      </c>
      <c r="I31" s="679">
        <v>38009.426725496101</v>
      </c>
      <c r="J31" s="679">
        <v>28040.647535969998</v>
      </c>
      <c r="K31" s="679">
        <v>283.76478187999999</v>
      </c>
      <c r="L31" s="679">
        <v>311.762111</v>
      </c>
      <c r="M31" s="679">
        <v>39204.828694800002</v>
      </c>
      <c r="N31" s="677">
        <v>35.532075999999996</v>
      </c>
      <c r="O31" s="603">
        <f>B31/1000</f>
        <v>2769.8655786898944</v>
      </c>
      <c r="P31" s="879"/>
      <c r="Q31" s="880"/>
      <c r="R31" s="880"/>
      <c r="Z31" s="881"/>
      <c r="AA31" s="881"/>
      <c r="AB31" s="881"/>
      <c r="AC31" s="881"/>
      <c r="AD31" s="881"/>
      <c r="AE31" s="881"/>
      <c r="AF31" s="881"/>
      <c r="AG31" s="881"/>
    </row>
    <row r="32" spans="1:34" ht="28.15" customHeight="1" x14ac:dyDescent="0.2">
      <c r="A32" s="606" t="s">
        <v>838</v>
      </c>
      <c r="B32" s="607">
        <f>SUM(B33:B37)</f>
        <v>1144379.6294050366</v>
      </c>
      <c r="C32" s="607">
        <f t="shared" ref="C32:N32" si="1">SUM(C33:C37)</f>
        <v>41631195.035801291</v>
      </c>
      <c r="D32" s="607">
        <f t="shared" si="1"/>
        <v>542544.26986000186</v>
      </c>
      <c r="E32" s="607">
        <f t="shared" si="1"/>
        <v>1463945.1797084627</v>
      </c>
      <c r="F32" s="607">
        <f t="shared" si="1"/>
        <v>114861.42685171599</v>
      </c>
      <c r="G32" s="607">
        <f t="shared" si="1"/>
        <v>5923400.1936400002</v>
      </c>
      <c r="H32" s="607">
        <f t="shared" si="1"/>
        <v>14359.081065999999</v>
      </c>
      <c r="I32" s="607">
        <f t="shared" si="1"/>
        <v>15747.955855511998</v>
      </c>
      <c r="J32" s="607">
        <f t="shared" si="1"/>
        <v>9890.4476340000001</v>
      </c>
      <c r="K32" s="607">
        <f t="shared" si="1"/>
        <v>115.06486459999999</v>
      </c>
      <c r="L32" s="607">
        <f t="shared" si="1"/>
        <v>115.418733</v>
      </c>
      <c r="M32" s="607">
        <f t="shared" si="1"/>
        <v>17104.362267700002</v>
      </c>
      <c r="N32" s="607">
        <f t="shared" si="1"/>
        <v>21.775827000000003</v>
      </c>
      <c r="O32" s="603">
        <f t="shared" si="0"/>
        <v>1144.3796294050367</v>
      </c>
      <c r="P32" s="608"/>
      <c r="Q32" s="17"/>
      <c r="R32" s="17"/>
      <c r="Z32" s="604"/>
      <c r="AA32" s="604"/>
      <c r="AB32" s="604"/>
      <c r="AC32" s="604"/>
      <c r="AD32" s="604"/>
      <c r="AE32" s="604"/>
      <c r="AF32" s="604"/>
      <c r="AG32" s="604"/>
    </row>
    <row r="33" spans="1:33" s="9" customFormat="1" ht="12.75" customHeight="1" x14ac:dyDescent="0.2">
      <c r="A33" s="882" t="s">
        <v>242</v>
      </c>
      <c r="B33" s="731">
        <v>226465.13532835097</v>
      </c>
      <c r="C33" s="731">
        <v>8831175.3873815574</v>
      </c>
      <c r="D33" s="731">
        <v>107008.63932558298</v>
      </c>
      <c r="E33" s="731">
        <v>288278.05314713245</v>
      </c>
      <c r="F33" s="731">
        <v>22782.986056036996</v>
      </c>
      <c r="G33" s="731">
        <v>1175604.6615900001</v>
      </c>
      <c r="H33" s="731">
        <v>2638.101392</v>
      </c>
      <c r="I33" s="731">
        <v>3100.2304261199997</v>
      </c>
      <c r="J33" s="731">
        <v>1688.6074727999996</v>
      </c>
      <c r="K33" s="732">
        <v>17.800156399999999</v>
      </c>
      <c r="L33" s="732">
        <v>26.551486000000001</v>
      </c>
      <c r="M33" s="731">
        <v>3476.3602592999996</v>
      </c>
      <c r="N33" s="733">
        <v>3.9908700000000001</v>
      </c>
      <c r="O33" s="603"/>
      <c r="P33" s="708"/>
      <c r="Q33" s="880"/>
      <c r="R33" s="880"/>
      <c r="Z33" s="881"/>
      <c r="AA33" s="881"/>
      <c r="AB33" s="881"/>
      <c r="AC33" s="881"/>
      <c r="AD33" s="881"/>
      <c r="AE33" s="881"/>
      <c r="AF33" s="881"/>
      <c r="AG33" s="881"/>
    </row>
    <row r="34" spans="1:33" s="9" customFormat="1" ht="12.75" customHeight="1" x14ac:dyDescent="0.2">
      <c r="A34" s="883" t="s">
        <v>766</v>
      </c>
      <c r="B34" s="605">
        <v>223285.27726754191</v>
      </c>
      <c r="C34" s="605">
        <v>7422557.0840030387</v>
      </c>
      <c r="D34" s="605">
        <v>108417.09502581699</v>
      </c>
      <c r="E34" s="605">
        <v>289673.50099068927</v>
      </c>
      <c r="F34" s="605">
        <v>21536.775960890009</v>
      </c>
      <c r="G34" s="605">
        <v>1138826.6746080001</v>
      </c>
      <c r="H34" s="605">
        <v>2611.0019500000003</v>
      </c>
      <c r="I34" s="605">
        <v>3116.1079425219996</v>
      </c>
      <c r="J34" s="605">
        <v>2087.2887541999999</v>
      </c>
      <c r="K34" s="884">
        <v>18.494443</v>
      </c>
      <c r="L34" s="884">
        <v>22.429242000000002</v>
      </c>
      <c r="M34" s="605">
        <v>3321.9614590000001</v>
      </c>
      <c r="N34" s="885">
        <v>4.047072</v>
      </c>
      <c r="O34" s="603"/>
      <c r="P34" s="708"/>
      <c r="Q34" s="880"/>
      <c r="R34" s="880"/>
      <c r="Z34" s="881"/>
      <c r="AA34" s="881"/>
      <c r="AB34" s="881"/>
      <c r="AC34" s="881"/>
      <c r="AD34" s="881"/>
      <c r="AE34" s="881"/>
      <c r="AF34" s="881"/>
      <c r="AG34" s="881"/>
    </row>
    <row r="35" spans="1:33" s="9" customFormat="1" ht="12.75" customHeight="1" x14ac:dyDescent="0.2">
      <c r="A35" s="883" t="s">
        <v>771</v>
      </c>
      <c r="B35" s="605">
        <v>238463.97373834343</v>
      </c>
      <c r="C35" s="605">
        <v>8498965.2241655998</v>
      </c>
      <c r="D35" s="605">
        <v>112421.366223602</v>
      </c>
      <c r="E35" s="605">
        <v>301672.26708662132</v>
      </c>
      <c r="F35" s="605">
        <v>23605.320676989013</v>
      </c>
      <c r="G35" s="605">
        <v>1254443.352592</v>
      </c>
      <c r="H35" s="605">
        <v>2743.6943419999998</v>
      </c>
      <c r="I35" s="605">
        <v>3507.1413508700002</v>
      </c>
      <c r="J35" s="605">
        <v>1923.9981766000001</v>
      </c>
      <c r="K35" s="884">
        <v>24.4855892</v>
      </c>
      <c r="L35" s="884">
        <v>22.518574000000001</v>
      </c>
      <c r="M35" s="605">
        <v>3189.6974124000003</v>
      </c>
      <c r="N35" s="885">
        <v>5.5070579999999998</v>
      </c>
      <c r="O35" s="603"/>
      <c r="P35" s="708"/>
      <c r="Q35" s="880"/>
      <c r="R35" s="880"/>
      <c r="Z35" s="881"/>
      <c r="AA35" s="881"/>
      <c r="AB35" s="881"/>
      <c r="AC35" s="881"/>
      <c r="AD35" s="881"/>
      <c r="AE35" s="881"/>
      <c r="AF35" s="881"/>
      <c r="AG35" s="881"/>
    </row>
    <row r="36" spans="1:33" s="9" customFormat="1" ht="12.75" customHeight="1" x14ac:dyDescent="0.2">
      <c r="A36" s="883" t="s">
        <v>828</v>
      </c>
      <c r="B36" s="605">
        <v>230069.71287500003</v>
      </c>
      <c r="C36" s="605">
        <v>8490035.788110001</v>
      </c>
      <c r="D36" s="605">
        <v>109969.57995599994</v>
      </c>
      <c r="E36" s="605">
        <v>305459.82966600015</v>
      </c>
      <c r="F36" s="605">
        <v>23631.853857999995</v>
      </c>
      <c r="G36" s="605">
        <v>1114153.7374539999</v>
      </c>
      <c r="H36" s="605">
        <v>3064.913102</v>
      </c>
      <c r="I36" s="605">
        <v>3178.8406869999999</v>
      </c>
      <c r="J36" s="605">
        <v>2173.9089790000003</v>
      </c>
      <c r="K36" s="884">
        <v>25.714176999999999</v>
      </c>
      <c r="L36" s="884">
        <v>22.187384000000002</v>
      </c>
      <c r="M36" s="605">
        <v>4010.9459770000003</v>
      </c>
      <c r="N36" s="885">
        <v>4.3102679999999998</v>
      </c>
      <c r="O36" s="603"/>
      <c r="P36" s="708"/>
      <c r="Q36" s="880"/>
      <c r="R36" s="880"/>
      <c r="Z36" s="881"/>
      <c r="AA36" s="881"/>
      <c r="AB36" s="881"/>
      <c r="AC36" s="881"/>
      <c r="AD36" s="881"/>
      <c r="AE36" s="881"/>
      <c r="AF36" s="881"/>
      <c r="AG36" s="881"/>
    </row>
    <row r="37" spans="1:33" s="9" customFormat="1" ht="13.5" thickBot="1" x14ac:dyDescent="0.25">
      <c r="A37" s="886" t="s">
        <v>839</v>
      </c>
      <c r="B37" s="734">
        <v>226095.53019580003</v>
      </c>
      <c r="C37" s="734">
        <v>8388461.5521410946</v>
      </c>
      <c r="D37" s="734">
        <v>104727.58932899999</v>
      </c>
      <c r="E37" s="734">
        <v>278861.52881801955</v>
      </c>
      <c r="F37" s="734">
        <v>23304.490299799992</v>
      </c>
      <c r="G37" s="734">
        <v>1240371.767396</v>
      </c>
      <c r="H37" s="734">
        <v>3301.3702800000001</v>
      </c>
      <c r="I37" s="734">
        <v>2845.6354490000003</v>
      </c>
      <c r="J37" s="734">
        <v>2016.6442514</v>
      </c>
      <c r="K37" s="735">
        <v>28.570499000000005</v>
      </c>
      <c r="L37" s="735">
        <v>21.732047000000001</v>
      </c>
      <c r="M37" s="734">
        <v>3105.3971600000009</v>
      </c>
      <c r="N37" s="736">
        <v>3.9205589999999999</v>
      </c>
      <c r="O37" s="603"/>
      <c r="Q37" s="880"/>
      <c r="R37" s="880"/>
      <c r="S37" s="887"/>
      <c r="T37" s="887"/>
      <c r="U37" s="887"/>
      <c r="V37" s="887"/>
      <c r="W37" s="887"/>
      <c r="X37" s="887"/>
      <c r="Y37" s="880"/>
      <c r="Z37" s="881"/>
      <c r="AA37" s="881"/>
      <c r="AB37" s="881"/>
      <c r="AC37" s="881"/>
      <c r="AD37" s="881"/>
      <c r="AE37" s="881"/>
      <c r="AF37" s="881"/>
      <c r="AG37" s="881"/>
    </row>
    <row r="38" spans="1:33" x14ac:dyDescent="0.2">
      <c r="A38" s="719"/>
      <c r="B38" s="600"/>
      <c r="C38" s="600"/>
      <c r="D38" s="600"/>
      <c r="E38" s="600"/>
      <c r="F38" s="600"/>
      <c r="G38" s="600"/>
      <c r="H38" s="600"/>
      <c r="I38" s="600"/>
      <c r="J38" s="600"/>
      <c r="K38" s="600"/>
      <c r="L38" s="600"/>
      <c r="M38" s="600"/>
      <c r="N38" s="612"/>
      <c r="O38" s="610"/>
      <c r="R38" s="611"/>
      <c r="S38" s="611"/>
      <c r="T38" s="611"/>
      <c r="U38" s="611"/>
      <c r="V38" s="611"/>
      <c r="W38" s="611"/>
      <c r="X38" s="611"/>
      <c r="Y38" s="17"/>
      <c r="Z38" s="604"/>
      <c r="AA38" s="604"/>
      <c r="AB38" s="604"/>
      <c r="AC38" s="604"/>
      <c r="AD38" s="604"/>
      <c r="AE38" s="604"/>
      <c r="AF38" s="604"/>
      <c r="AG38" s="604"/>
    </row>
    <row r="39" spans="1:33" x14ac:dyDescent="0.2">
      <c r="A39" s="613" t="s">
        <v>840</v>
      </c>
      <c r="B39" s="614"/>
      <c r="C39" s="614"/>
      <c r="D39" s="615"/>
      <c r="E39" s="614"/>
      <c r="F39" s="614"/>
      <c r="G39" s="614"/>
      <c r="H39" s="614"/>
      <c r="I39" s="614"/>
      <c r="J39" s="614"/>
      <c r="K39" s="614"/>
      <c r="L39" s="614"/>
      <c r="M39" s="614"/>
      <c r="N39" s="672"/>
      <c r="P39" s="608"/>
      <c r="Q39" s="7"/>
    </row>
    <row r="40" spans="1:33" s="9" customFormat="1" x14ac:dyDescent="0.2">
      <c r="A40" s="678" t="s">
        <v>841</v>
      </c>
      <c r="B40" s="679">
        <v>220911.28287911674</v>
      </c>
      <c r="C40" s="679">
        <v>8890323.5848510806</v>
      </c>
      <c r="D40" s="679">
        <v>121150.67033030897</v>
      </c>
      <c r="E40" s="679">
        <v>314384.44364568911</v>
      </c>
      <c r="F40" s="679">
        <v>26212.334371921996</v>
      </c>
      <c r="G40" s="679">
        <v>441193.98143799999</v>
      </c>
      <c r="H40" s="679">
        <v>2871.1295</v>
      </c>
      <c r="I40" s="679">
        <v>2855.7800881120002</v>
      </c>
      <c r="J40" s="679">
        <v>2487.8129531</v>
      </c>
      <c r="K40" s="679">
        <v>22.439415</v>
      </c>
      <c r="L40" s="679">
        <v>27.668381</v>
      </c>
      <c r="M40" s="679">
        <v>3840.2648920000006</v>
      </c>
      <c r="N40" s="994">
        <v>3.6912739999999999</v>
      </c>
      <c r="O40" s="680"/>
      <c r="P40" s="708"/>
      <c r="Q40" s="257"/>
    </row>
    <row r="41" spans="1:33" s="9" customFormat="1" x14ac:dyDescent="0.2">
      <c r="A41" s="681" t="s">
        <v>842</v>
      </c>
      <c r="B41" s="676">
        <v>226095.53019580003</v>
      </c>
      <c r="C41" s="676">
        <v>8388461.5521410946</v>
      </c>
      <c r="D41" s="676">
        <v>104727.58932899999</v>
      </c>
      <c r="E41" s="676">
        <v>278861.52881801955</v>
      </c>
      <c r="F41" s="676">
        <v>23304.490299799992</v>
      </c>
      <c r="G41" s="676">
        <v>1240371.767396</v>
      </c>
      <c r="H41" s="676">
        <v>3301.3702800000001</v>
      </c>
      <c r="I41" s="676">
        <v>2845.6354490000003</v>
      </c>
      <c r="J41" s="682">
        <v>2016.6442514</v>
      </c>
      <c r="K41" s="682">
        <v>28.570499000000005</v>
      </c>
      <c r="L41" s="682">
        <v>21.732047000000001</v>
      </c>
      <c r="M41" s="682">
        <v>3105.3971600000009</v>
      </c>
      <c r="N41" s="995">
        <v>3.9205589999999999</v>
      </c>
      <c r="O41" s="683"/>
      <c r="P41" s="708"/>
      <c r="Q41" s="709"/>
      <c r="R41" s="709"/>
      <c r="S41" s="709"/>
      <c r="T41" s="709"/>
      <c r="U41" s="709"/>
      <c r="V41" s="709"/>
      <c r="W41" s="709"/>
      <c r="X41" s="709"/>
    </row>
    <row r="42" spans="1:33" x14ac:dyDescent="0.2">
      <c r="A42" s="617" t="s">
        <v>243</v>
      </c>
      <c r="B42" s="618">
        <f t="shared" ref="B42:N42" si="2">+B41/B40-1</f>
        <v>2.3467553350455805E-2</v>
      </c>
      <c r="C42" s="618">
        <f>+C41/C40-1</f>
        <v>-5.6450367404528246E-2</v>
      </c>
      <c r="D42" s="619">
        <f>+D41/D40-1</f>
        <v>-0.13555914264884028</v>
      </c>
      <c r="E42" s="619">
        <f>+E41/E40-1</f>
        <v>-0.1129919611025787</v>
      </c>
      <c r="F42" s="619">
        <f t="shared" si="2"/>
        <v>-0.11093418964000445</v>
      </c>
      <c r="G42" s="618">
        <f t="shared" si="2"/>
        <v>1.8113977515133142</v>
      </c>
      <c r="H42" s="618">
        <f t="shared" si="2"/>
        <v>0.14985070509707077</v>
      </c>
      <c r="I42" s="618">
        <f t="shared" si="2"/>
        <v>-3.5523180353521644E-3</v>
      </c>
      <c r="J42" s="618">
        <f t="shared" si="2"/>
        <v>-0.18939072614478059</v>
      </c>
      <c r="K42" s="618">
        <f t="shared" si="2"/>
        <v>0.27322833505240696</v>
      </c>
      <c r="L42" s="618">
        <f t="shared" si="2"/>
        <v>-0.21455299462588717</v>
      </c>
      <c r="M42" s="618">
        <f t="shared" si="2"/>
        <v>-0.1913586048532403</v>
      </c>
      <c r="N42" s="673">
        <f t="shared" si="2"/>
        <v>6.2115410560148021E-2</v>
      </c>
      <c r="P42" s="608"/>
      <c r="Q42" s="616"/>
      <c r="R42" s="616"/>
      <c r="S42" s="616"/>
      <c r="T42" s="616"/>
      <c r="U42" s="616"/>
      <c r="V42" s="616"/>
      <c r="W42" s="616"/>
      <c r="X42" s="616"/>
    </row>
    <row r="43" spans="1:33" x14ac:dyDescent="0.2">
      <c r="A43" s="609"/>
      <c r="B43" s="600"/>
      <c r="C43" s="600"/>
      <c r="D43" s="600"/>
      <c r="E43" s="600"/>
      <c r="F43" s="600"/>
      <c r="G43" s="600"/>
      <c r="H43" s="600"/>
      <c r="I43" s="600"/>
      <c r="J43" s="600"/>
      <c r="K43" s="600"/>
      <c r="L43" s="600"/>
      <c r="M43" s="600"/>
      <c r="N43" s="612"/>
      <c r="O43" s="728"/>
      <c r="R43" s="611"/>
      <c r="S43" s="611"/>
      <c r="T43" s="611"/>
      <c r="U43" s="611"/>
      <c r="V43" s="611"/>
      <c r="W43" s="611"/>
      <c r="X43" s="611"/>
      <c r="Y43" s="17"/>
      <c r="Z43" s="604"/>
      <c r="AA43" s="604"/>
      <c r="AB43" s="604"/>
      <c r="AC43" s="604"/>
      <c r="AD43" s="604"/>
      <c r="AE43" s="604"/>
      <c r="AF43" s="604"/>
      <c r="AG43" s="604"/>
    </row>
    <row r="44" spans="1:33" x14ac:dyDescent="0.2">
      <c r="A44" s="613" t="s">
        <v>843</v>
      </c>
      <c r="B44" s="614"/>
      <c r="C44" s="614"/>
      <c r="D44" s="615"/>
      <c r="E44" s="614"/>
      <c r="F44" s="614"/>
      <c r="G44" s="614"/>
      <c r="H44" s="614"/>
      <c r="I44" s="614"/>
      <c r="J44" s="614"/>
      <c r="K44" s="614"/>
      <c r="L44" s="614"/>
      <c r="M44" s="614"/>
      <c r="N44" s="672"/>
      <c r="O44" s="728"/>
      <c r="R44" s="611"/>
      <c r="S44" s="611"/>
      <c r="T44" s="611"/>
      <c r="U44" s="611"/>
      <c r="V44" s="611"/>
      <c r="W44" s="611"/>
      <c r="X44" s="611"/>
      <c r="Y44" s="17"/>
      <c r="Z44" s="604"/>
      <c r="AA44" s="604"/>
      <c r="AB44" s="604"/>
      <c r="AC44" s="604"/>
      <c r="AD44" s="604"/>
      <c r="AE44" s="604"/>
      <c r="AF44" s="604"/>
      <c r="AG44" s="604"/>
    </row>
    <row r="45" spans="1:33" x14ac:dyDescent="0.2">
      <c r="A45" s="737" t="s">
        <v>844</v>
      </c>
      <c r="B45" s="679">
        <v>1107684.9226329206</v>
      </c>
      <c r="C45" s="679">
        <v>43546265.040167823</v>
      </c>
      <c r="D45" s="679">
        <v>580291.63455970702</v>
      </c>
      <c r="E45" s="679">
        <v>1491657.5026488262</v>
      </c>
      <c r="F45" s="679">
        <v>125692.44026631188</v>
      </c>
      <c r="G45" s="679">
        <v>5034155.2107239999</v>
      </c>
      <c r="H45" s="679">
        <v>13651.896939999999</v>
      </c>
      <c r="I45" s="679">
        <v>16783.118282436102</v>
      </c>
      <c r="J45" s="679">
        <v>11354.8670573</v>
      </c>
      <c r="K45" s="679">
        <v>106.7259878</v>
      </c>
      <c r="L45" s="679">
        <v>140.86709700000003</v>
      </c>
      <c r="M45" s="679">
        <v>14923.234393800003</v>
      </c>
      <c r="N45" s="738">
        <v>13.98395</v>
      </c>
      <c r="O45" s="728"/>
      <c r="R45" s="611"/>
      <c r="S45" s="611"/>
      <c r="T45" s="611"/>
      <c r="U45" s="611"/>
      <c r="V45" s="611"/>
      <c r="W45" s="611"/>
      <c r="X45" s="611"/>
      <c r="Y45" s="17"/>
      <c r="Z45" s="604"/>
      <c r="AA45" s="604"/>
      <c r="AB45" s="604"/>
      <c r="AC45" s="604"/>
      <c r="AD45" s="604"/>
      <c r="AE45" s="604"/>
      <c r="AF45" s="604"/>
      <c r="AG45" s="604"/>
    </row>
    <row r="46" spans="1:33" x14ac:dyDescent="0.2">
      <c r="A46" s="737" t="s">
        <v>845</v>
      </c>
      <c r="B46" s="679">
        <v>1144379.6294050366</v>
      </c>
      <c r="C46" s="679">
        <v>41631195.035801291</v>
      </c>
      <c r="D46" s="679">
        <v>542544.26986000186</v>
      </c>
      <c r="E46" s="679">
        <v>1463945.1797084627</v>
      </c>
      <c r="F46" s="679">
        <v>114861.42685171599</v>
      </c>
      <c r="G46" s="679">
        <v>5923400.1936400002</v>
      </c>
      <c r="H46" s="679">
        <v>14359.081065999999</v>
      </c>
      <c r="I46" s="679">
        <v>15747.955855511998</v>
      </c>
      <c r="J46" s="679">
        <v>9890.4476340000001</v>
      </c>
      <c r="K46" s="679">
        <v>115.06486459999999</v>
      </c>
      <c r="L46" s="679">
        <v>115.418733</v>
      </c>
      <c r="M46" s="679">
        <v>17104.362267700002</v>
      </c>
      <c r="N46" s="738">
        <v>21.775827000000003</v>
      </c>
      <c r="O46" s="728"/>
      <c r="R46" s="611"/>
      <c r="S46" s="611"/>
      <c r="T46" s="611"/>
      <c r="U46" s="611"/>
      <c r="V46" s="611"/>
      <c r="W46" s="611"/>
      <c r="X46" s="611"/>
      <c r="Y46" s="17"/>
      <c r="Z46" s="604"/>
      <c r="AA46" s="604"/>
      <c r="AB46" s="604"/>
      <c r="AC46" s="604"/>
      <c r="AD46" s="604"/>
      <c r="AE46" s="604"/>
      <c r="AF46" s="604"/>
      <c r="AG46" s="604"/>
    </row>
    <row r="47" spans="1:33" x14ac:dyDescent="0.2">
      <c r="A47" s="739" t="s">
        <v>243</v>
      </c>
      <c r="B47" s="740">
        <f t="shared" ref="B47:N47" si="3">+B46/B45-1</f>
        <v>3.3127386698461381E-2</v>
      </c>
      <c r="C47" s="620">
        <f t="shared" si="3"/>
        <v>-4.3977824564289003E-2</v>
      </c>
      <c r="D47" s="740">
        <f t="shared" si="3"/>
        <v>-6.5048955476233572E-2</v>
      </c>
      <c r="E47" s="740">
        <f t="shared" si="3"/>
        <v>-1.8578207726071883E-2</v>
      </c>
      <c r="F47" s="740">
        <f t="shared" si="3"/>
        <v>-8.6170762471057039E-2</v>
      </c>
      <c r="G47" s="620">
        <f t="shared" si="3"/>
        <v>0.17664234527804945</v>
      </c>
      <c r="H47" s="620">
        <f t="shared" si="3"/>
        <v>5.1801162073525031E-2</v>
      </c>
      <c r="I47" s="740">
        <f t="shared" si="3"/>
        <v>-6.1678789930678324E-2</v>
      </c>
      <c r="J47" s="620">
        <f t="shared" si="3"/>
        <v>-0.12896843405652469</v>
      </c>
      <c r="K47" s="620">
        <f>+K46/K45-1</f>
        <v>7.8133517167596533E-2</v>
      </c>
      <c r="L47" s="740">
        <f>+L46/L45-1</f>
        <v>-0.18065513197876171</v>
      </c>
      <c r="M47" s="740">
        <f>+M46/M45-1</f>
        <v>0.14615651113850814</v>
      </c>
      <c r="N47" s="674">
        <f t="shared" si="3"/>
        <v>0.5572014345016969</v>
      </c>
      <c r="O47" s="728"/>
      <c r="R47" s="611"/>
      <c r="S47" s="611"/>
      <c r="T47" s="611"/>
      <c r="U47" s="611"/>
      <c r="V47" s="611"/>
      <c r="W47" s="611"/>
      <c r="X47" s="611"/>
      <c r="Y47" s="17"/>
      <c r="Z47" s="604"/>
      <c r="AA47" s="604"/>
      <c r="AB47" s="604"/>
      <c r="AC47" s="604"/>
      <c r="AD47" s="604"/>
      <c r="AE47" s="604"/>
      <c r="AF47" s="604"/>
      <c r="AG47" s="604"/>
    </row>
    <row r="48" spans="1:33" x14ac:dyDescent="0.2">
      <c r="A48" s="609"/>
      <c r="B48" s="600"/>
      <c r="C48" s="600"/>
      <c r="D48" s="600"/>
      <c r="E48" s="600"/>
      <c r="F48" s="600"/>
      <c r="G48" s="600"/>
      <c r="H48" s="600"/>
      <c r="I48" s="600"/>
      <c r="J48" s="600"/>
      <c r="K48" s="600"/>
      <c r="L48" s="600"/>
      <c r="M48" s="600"/>
      <c r="N48" s="612"/>
      <c r="O48" s="728"/>
      <c r="R48" s="611"/>
      <c r="S48" s="611"/>
      <c r="T48" s="611"/>
      <c r="U48" s="611"/>
      <c r="V48" s="611"/>
      <c r="W48" s="611"/>
      <c r="X48" s="611"/>
      <c r="Y48" s="17"/>
      <c r="Z48" s="604"/>
      <c r="AA48" s="604"/>
      <c r="AB48" s="604"/>
      <c r="AC48" s="604"/>
      <c r="AD48" s="604"/>
      <c r="AE48" s="604"/>
      <c r="AF48" s="604"/>
      <c r="AG48" s="604"/>
    </row>
    <row r="49" spans="1:34" ht="15" customHeight="1" x14ac:dyDescent="0.2">
      <c r="A49" s="613" t="s">
        <v>244</v>
      </c>
      <c r="B49" s="614"/>
      <c r="C49" s="614"/>
      <c r="D49" s="615"/>
      <c r="E49" s="614"/>
      <c r="F49" s="614"/>
      <c r="G49" s="614"/>
      <c r="H49" s="614"/>
      <c r="I49" s="614"/>
      <c r="J49" s="614"/>
      <c r="K49" s="614"/>
      <c r="L49" s="614"/>
      <c r="M49" s="614"/>
      <c r="N49" s="672"/>
      <c r="O49" s="728"/>
      <c r="R49" s="611"/>
      <c r="S49" s="611"/>
      <c r="T49" s="611"/>
      <c r="U49" s="611"/>
      <c r="V49" s="611"/>
      <c r="W49" s="611"/>
      <c r="X49" s="611"/>
      <c r="Y49" s="17"/>
      <c r="Z49" s="604"/>
      <c r="AA49" s="604"/>
      <c r="AB49" s="604"/>
      <c r="AC49" s="604"/>
      <c r="AD49" s="604"/>
      <c r="AE49" s="604"/>
      <c r="AF49" s="604"/>
      <c r="AG49" s="604"/>
    </row>
    <row r="50" spans="1:34" x14ac:dyDescent="0.2">
      <c r="A50" s="684" t="s">
        <v>830</v>
      </c>
      <c r="B50" s="685">
        <v>230069.71287500003</v>
      </c>
      <c r="C50" s="685">
        <v>8490035.788110001</v>
      </c>
      <c r="D50" s="685">
        <v>109969.57995599994</v>
      </c>
      <c r="E50" s="685">
        <v>305459.82966600015</v>
      </c>
      <c r="F50" s="685">
        <v>23631.853857999995</v>
      </c>
      <c r="G50" s="685">
        <v>1114153.7374539999</v>
      </c>
      <c r="H50" s="685">
        <v>3064.913102</v>
      </c>
      <c r="I50" s="685">
        <v>3178.8406869999999</v>
      </c>
      <c r="J50" s="685">
        <v>2173.9089790000003</v>
      </c>
      <c r="K50" s="685">
        <v>25.714176999999999</v>
      </c>
      <c r="L50" s="996">
        <v>22.187384000000002</v>
      </c>
      <c r="M50" s="685">
        <v>4010.9459770000003</v>
      </c>
      <c r="N50" s="997">
        <v>4.3102679999999998</v>
      </c>
      <c r="O50" s="728"/>
      <c r="R50" s="611"/>
      <c r="S50" s="611"/>
      <c r="T50" s="611"/>
      <c r="U50" s="611"/>
      <c r="V50" s="611"/>
      <c r="W50" s="611"/>
      <c r="X50" s="611"/>
      <c r="Y50" s="17"/>
      <c r="Z50" s="604"/>
      <c r="AA50" s="604"/>
      <c r="AB50" s="604"/>
      <c r="AC50" s="604"/>
      <c r="AD50" s="604"/>
      <c r="AE50" s="604"/>
      <c r="AF50" s="604"/>
      <c r="AG50" s="604"/>
    </row>
    <row r="51" spans="1:34" ht="12" customHeight="1" x14ac:dyDescent="0.2">
      <c r="A51" s="686" t="s">
        <v>842</v>
      </c>
      <c r="B51" s="682">
        <v>226095.53019580003</v>
      </c>
      <c r="C51" s="682">
        <v>8388461.5521410946</v>
      </c>
      <c r="D51" s="682">
        <v>104727.58932899999</v>
      </c>
      <c r="E51" s="682">
        <v>278861.52881801955</v>
      </c>
      <c r="F51" s="682">
        <v>23304.490299799992</v>
      </c>
      <c r="G51" s="682">
        <v>1240371.767396</v>
      </c>
      <c r="H51" s="682">
        <v>3301.3702800000001</v>
      </c>
      <c r="I51" s="682">
        <v>2845.6354490000003</v>
      </c>
      <c r="J51" s="682">
        <v>2016.6442514</v>
      </c>
      <c r="K51" s="682">
        <v>28.570499000000005</v>
      </c>
      <c r="L51" s="998">
        <v>21.732047000000001</v>
      </c>
      <c r="M51" s="682">
        <v>3105.3971600000009</v>
      </c>
      <c r="N51" s="999">
        <v>3.9205589999999999</v>
      </c>
      <c r="O51" s="728"/>
      <c r="R51" s="611"/>
      <c r="S51" s="611"/>
      <c r="T51" s="611"/>
      <c r="U51" s="611"/>
      <c r="V51" s="611"/>
      <c r="W51" s="611"/>
      <c r="X51" s="611"/>
      <c r="Y51" s="17"/>
      <c r="Z51" s="604"/>
      <c r="AA51" s="604"/>
      <c r="AB51" s="604"/>
      <c r="AC51" s="604"/>
      <c r="AD51" s="604"/>
      <c r="AE51" s="604"/>
      <c r="AF51" s="604"/>
      <c r="AG51" s="604"/>
    </row>
    <row r="52" spans="1:34" x14ac:dyDescent="0.2">
      <c r="A52" s="622" t="s">
        <v>243</v>
      </c>
      <c r="B52" s="620">
        <f t="shared" ref="B52:N52" si="4">+B51/B50-1</f>
        <v>-1.7273819441671612E-2</v>
      </c>
      <c r="C52" s="620">
        <f t="shared" si="4"/>
        <v>-1.1963934959044242E-2</v>
      </c>
      <c r="D52" s="620">
        <f t="shared" si="4"/>
        <v>-4.7667642534392929E-2</v>
      </c>
      <c r="E52" s="620">
        <f t="shared" si="4"/>
        <v>-8.7076264257280767E-2</v>
      </c>
      <c r="F52" s="620">
        <f t="shared" si="4"/>
        <v>-1.385263975340556E-2</v>
      </c>
      <c r="G52" s="620">
        <f t="shared" si="4"/>
        <v>0.11328600865301253</v>
      </c>
      <c r="H52" s="620">
        <f t="shared" si="4"/>
        <v>7.7149716853538441E-2</v>
      </c>
      <c r="I52" s="620">
        <f t="shared" si="4"/>
        <v>-0.10481973486832985</v>
      </c>
      <c r="J52" s="620">
        <f t="shared" si="4"/>
        <v>-7.2341909950775496E-2</v>
      </c>
      <c r="K52" s="620">
        <f t="shared" si="4"/>
        <v>0.11107965850900103</v>
      </c>
      <c r="L52" s="620">
        <f t="shared" si="4"/>
        <v>-2.0522338280168584E-2</v>
      </c>
      <c r="M52" s="620">
        <f t="shared" si="4"/>
        <v>-0.2257693876189546</v>
      </c>
      <c r="N52" s="674">
        <f t="shared" si="4"/>
        <v>-9.0414099540910176E-2</v>
      </c>
      <c r="O52" s="728"/>
      <c r="R52" s="611"/>
      <c r="S52" s="611"/>
      <c r="T52" s="611"/>
      <c r="U52" s="611"/>
      <c r="V52" s="611"/>
      <c r="W52" s="611"/>
      <c r="X52" s="611"/>
      <c r="Y52" s="17"/>
      <c r="Z52" s="604"/>
      <c r="AA52" s="604"/>
      <c r="AB52" s="604"/>
      <c r="AC52" s="604"/>
      <c r="AD52" s="604"/>
      <c r="AE52" s="604"/>
      <c r="AF52" s="604"/>
      <c r="AG52" s="604"/>
    </row>
    <row r="53" spans="1:34" s="9" customFormat="1" x14ac:dyDescent="0.2">
      <c r="A53" s="1000"/>
      <c r="B53" s="1001"/>
      <c r="C53" s="1001"/>
      <c r="D53" s="1001"/>
      <c r="E53" s="1001"/>
      <c r="F53" s="1001"/>
      <c r="G53" s="1001"/>
      <c r="H53" s="1001"/>
      <c r="I53" s="1001"/>
      <c r="J53" s="1001"/>
      <c r="K53" s="1001"/>
      <c r="L53" s="1001"/>
      <c r="M53" s="1001"/>
      <c r="N53" s="1001"/>
      <c r="O53" s="1002"/>
      <c r="R53" s="887"/>
      <c r="S53" s="887"/>
      <c r="T53" s="887"/>
      <c r="U53" s="887"/>
      <c r="V53" s="887"/>
      <c r="W53" s="887"/>
      <c r="X53" s="887"/>
      <c r="Y53" s="880"/>
      <c r="Z53" s="881"/>
      <c r="AA53" s="881"/>
      <c r="AB53" s="881"/>
      <c r="AC53" s="881"/>
      <c r="AD53" s="881"/>
      <c r="AE53" s="881"/>
      <c r="AF53" s="881"/>
      <c r="AG53" s="881"/>
    </row>
    <row r="54" spans="1:34" customFormat="1" ht="60" customHeight="1" x14ac:dyDescent="0.25">
      <c r="A54" s="1073" t="s">
        <v>846</v>
      </c>
      <c r="B54" s="1074"/>
      <c r="C54" s="1074"/>
      <c r="D54" s="1074"/>
      <c r="E54" s="1074"/>
      <c r="F54" s="1074"/>
      <c r="G54" s="1074"/>
      <c r="H54" s="1074"/>
      <c r="I54" s="1074"/>
      <c r="J54" s="623"/>
      <c r="K54" s="623"/>
      <c r="L54" s="623"/>
      <c r="M54" s="623"/>
      <c r="N54" s="623"/>
    </row>
    <row r="55" spans="1:34" customFormat="1" ht="15" x14ac:dyDescent="0.25">
      <c r="B55" s="68"/>
      <c r="C55" s="68"/>
      <c r="D55" s="68"/>
      <c r="E55" s="68"/>
      <c r="F55" s="68"/>
      <c r="G55" s="68"/>
      <c r="H55" s="68"/>
      <c r="I55" s="68"/>
      <c r="J55" s="68"/>
      <c r="K55" s="68"/>
      <c r="L55" s="68"/>
      <c r="M55" s="68"/>
      <c r="N55" s="68"/>
      <c r="O55" s="624"/>
    </row>
    <row r="56" spans="1:34" customFormat="1" ht="15" x14ac:dyDescent="0.25">
      <c r="B56" s="435"/>
      <c r="C56" s="435"/>
      <c r="D56" s="435"/>
      <c r="E56" s="435"/>
      <c r="F56" s="435"/>
      <c r="G56" s="435"/>
      <c r="H56" s="435"/>
      <c r="I56" s="435"/>
      <c r="J56" s="435"/>
      <c r="K56" s="435"/>
      <c r="L56" s="435"/>
      <c r="M56" s="435"/>
      <c r="N56" s="435"/>
      <c r="O56" s="624"/>
    </row>
    <row r="57" spans="1:34" ht="36.6" customHeight="1" x14ac:dyDescent="0.2">
      <c r="A57" s="1075" t="s">
        <v>707</v>
      </c>
      <c r="B57" s="1075"/>
      <c r="C57" s="1075"/>
      <c r="D57" s="1075"/>
      <c r="E57" s="1075"/>
      <c r="F57" s="1075"/>
      <c r="G57" s="1075"/>
      <c r="H57" s="1075"/>
      <c r="I57" s="1075"/>
      <c r="J57" s="1075"/>
      <c r="K57" s="1075"/>
      <c r="L57" s="1075"/>
      <c r="M57" s="1075"/>
      <c r="N57" s="1075"/>
    </row>
    <row r="58" spans="1:34" ht="36.75" customHeight="1" x14ac:dyDescent="0.2"/>
    <row r="59" spans="1:34" ht="36.75" customHeight="1" x14ac:dyDescent="0.2"/>
    <row r="60" spans="1:34" ht="36.75" customHeight="1" x14ac:dyDescent="0.2"/>
    <row r="61" spans="1:34" s="590" customFormat="1" ht="36.75" customHeight="1" x14ac:dyDescent="0.2">
      <c r="A61" s="7"/>
      <c r="B61" s="6"/>
      <c r="C61" s="6"/>
      <c r="D61" s="6"/>
      <c r="E61" s="6"/>
      <c r="F61" s="6"/>
      <c r="G61" s="6"/>
      <c r="H61" s="6"/>
      <c r="I61" s="6"/>
      <c r="J61" s="6"/>
      <c r="K61" s="6"/>
      <c r="L61" s="6"/>
      <c r="M61" s="6"/>
      <c r="N61" s="6"/>
      <c r="P61" s="6"/>
      <c r="Q61" s="6"/>
      <c r="R61" s="6"/>
      <c r="S61" s="6"/>
      <c r="T61" s="6"/>
      <c r="U61" s="6"/>
      <c r="V61" s="6"/>
      <c r="W61" s="6"/>
      <c r="X61" s="6"/>
      <c r="Y61" s="6"/>
      <c r="Z61" s="6"/>
      <c r="AA61" s="6"/>
      <c r="AB61" s="6"/>
      <c r="AC61" s="6"/>
      <c r="AD61" s="6"/>
      <c r="AE61" s="6"/>
      <c r="AF61" s="6"/>
      <c r="AG61" s="6"/>
      <c r="AH61" s="6"/>
    </row>
    <row r="62" spans="1:34" s="590" customFormat="1" ht="36.75" customHeight="1" x14ac:dyDescent="0.2">
      <c r="A62" s="7"/>
      <c r="B62" s="6"/>
      <c r="C62" s="6"/>
      <c r="D62" s="6"/>
      <c r="E62" s="6"/>
      <c r="F62" s="6"/>
      <c r="G62" s="6"/>
      <c r="H62" s="6"/>
      <c r="I62" s="6"/>
      <c r="J62" s="6"/>
      <c r="K62" s="6"/>
      <c r="L62" s="6"/>
      <c r="M62" s="6"/>
      <c r="N62" s="6"/>
      <c r="P62" s="6"/>
      <c r="Q62" s="6"/>
      <c r="R62" s="6"/>
      <c r="S62" s="6"/>
      <c r="T62" s="6"/>
      <c r="U62" s="6"/>
      <c r="V62" s="6"/>
      <c r="W62" s="6"/>
      <c r="X62" s="6"/>
      <c r="Y62" s="6"/>
      <c r="Z62" s="6"/>
      <c r="AA62" s="6"/>
      <c r="AB62" s="6"/>
      <c r="AC62" s="6"/>
      <c r="AD62" s="6"/>
      <c r="AE62" s="6"/>
      <c r="AF62" s="6"/>
      <c r="AG62" s="6"/>
      <c r="AH62" s="6"/>
    </row>
    <row r="63" spans="1:34" ht="36.75" customHeight="1" x14ac:dyDescent="0.2"/>
    <row r="64" spans="1:34" s="590" customFormat="1" ht="36.75" customHeight="1" x14ac:dyDescent="0.2">
      <c r="A64" s="6"/>
      <c r="B64" s="6"/>
      <c r="C64" s="6"/>
      <c r="D64" s="6"/>
      <c r="E64" s="6"/>
      <c r="F64" s="6"/>
      <c r="G64" s="6"/>
      <c r="H64" s="6"/>
      <c r="I64" s="6"/>
      <c r="J64" s="6"/>
      <c r="K64" s="6"/>
      <c r="L64" s="6"/>
      <c r="M64" s="6"/>
      <c r="N64" s="6"/>
      <c r="P64" s="6"/>
      <c r="Q64" s="6"/>
      <c r="R64" s="6"/>
      <c r="S64" s="6"/>
      <c r="T64" s="6"/>
      <c r="U64" s="6"/>
      <c r="V64" s="6"/>
      <c r="W64" s="6"/>
      <c r="X64" s="6"/>
      <c r="Y64" s="6"/>
      <c r="Z64" s="6"/>
      <c r="AA64" s="6"/>
      <c r="AB64" s="6"/>
      <c r="AC64" s="6"/>
      <c r="AD64" s="6"/>
      <c r="AE64" s="6"/>
      <c r="AF64" s="6"/>
      <c r="AG64" s="6"/>
      <c r="AH64" s="6"/>
    </row>
    <row r="65" spans="1:34" s="590" customFormat="1" x14ac:dyDescent="0.2">
      <c r="A65" s="7"/>
      <c r="B65" s="6"/>
      <c r="C65" s="6"/>
      <c r="D65" s="6"/>
      <c r="E65" s="6"/>
      <c r="F65" s="6"/>
      <c r="G65" s="6"/>
      <c r="H65" s="6"/>
      <c r="I65" s="625"/>
      <c r="J65" s="625"/>
      <c r="K65" s="625"/>
      <c r="L65" s="625"/>
      <c r="M65" s="625"/>
      <c r="N65" s="625"/>
      <c r="P65" s="6"/>
      <c r="Q65" s="6"/>
      <c r="R65" s="6"/>
      <c r="S65" s="6"/>
      <c r="T65" s="6"/>
      <c r="U65" s="6"/>
      <c r="V65" s="6"/>
      <c r="W65" s="6"/>
      <c r="X65" s="6"/>
      <c r="Y65" s="6"/>
      <c r="Z65" s="6"/>
      <c r="AA65" s="6"/>
      <c r="AB65" s="6"/>
      <c r="AC65" s="6"/>
      <c r="AD65" s="6"/>
      <c r="AE65" s="6"/>
      <c r="AF65" s="6"/>
      <c r="AG65" s="6"/>
      <c r="AH65" s="6"/>
    </row>
    <row r="66" spans="1:34" s="590" customFormat="1" ht="45.75" customHeight="1" x14ac:dyDescent="0.2">
      <c r="A66" s="1076" t="s">
        <v>847</v>
      </c>
      <c r="B66" s="1076"/>
      <c r="C66" s="1076"/>
      <c r="D66" s="1076"/>
      <c r="E66" s="1076"/>
      <c r="F66" s="1076"/>
      <c r="G66" s="1076"/>
      <c r="H66" s="1076"/>
      <c r="I66" s="1076"/>
      <c r="J66" s="626"/>
      <c r="K66" s="626"/>
      <c r="L66" s="626"/>
      <c r="M66" s="626"/>
      <c r="N66" s="626"/>
      <c r="P66" s="6"/>
      <c r="Q66" s="6"/>
      <c r="R66" s="6"/>
      <c r="S66" s="6"/>
      <c r="T66" s="6"/>
      <c r="U66" s="6"/>
      <c r="V66" s="6"/>
      <c r="W66" s="6"/>
      <c r="X66" s="6"/>
      <c r="Y66" s="6"/>
      <c r="Z66" s="6"/>
      <c r="AA66" s="6"/>
      <c r="AB66" s="6"/>
      <c r="AC66" s="6"/>
      <c r="AD66" s="6"/>
      <c r="AE66" s="6"/>
      <c r="AF66" s="6"/>
      <c r="AG66" s="6"/>
      <c r="AH66" s="6"/>
    </row>
  </sheetData>
  <mergeCells count="4">
    <mergeCell ref="A2:I2"/>
    <mergeCell ref="A54:I54"/>
    <mergeCell ref="A57:N57"/>
    <mergeCell ref="A66:I66"/>
  </mergeCells>
  <conditionalFormatting sqref="B47">
    <cfRule type="cellIs" dxfId="2" priority="1" operator="lessThan">
      <formula>0</formula>
    </cfRule>
  </conditionalFormatting>
  <pageMargins left="0.7" right="0.7" top="0.75" bottom="0.75" header="0" footer="0"/>
  <pageSetup scale="39" orientation="landscape" r:id="rId1"/>
  <colBreaks count="1" manualBreakCount="1">
    <brk id="1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CEC7B-03C4-4692-94FF-D52A07657081}">
  <sheetPr>
    <tabColor rgb="FF002060"/>
  </sheetPr>
  <dimension ref="A1:J103"/>
  <sheetViews>
    <sheetView showGridLines="0" view="pageBreakPreview" zoomScaleNormal="100" zoomScaleSheetLayoutView="100" workbookViewId="0"/>
  </sheetViews>
  <sheetFormatPr baseColWidth="10" defaultColWidth="11.5703125" defaultRowHeight="15" x14ac:dyDescent="0.25"/>
  <cols>
    <col min="1" max="1" width="55.140625" customWidth="1"/>
    <col min="2" max="2" width="13.7109375" style="4" customWidth="1"/>
    <col min="3" max="3" width="12.42578125" style="4" customWidth="1"/>
    <col min="4" max="4" width="11.7109375" style="758" customWidth="1"/>
    <col min="5" max="5" width="13.140625" customWidth="1"/>
    <col min="6" max="6" width="13.5703125" bestFit="1" customWidth="1"/>
    <col min="7" max="7" width="11.7109375" bestFit="1" customWidth="1"/>
    <col min="8" max="8" width="11.7109375" customWidth="1"/>
    <col min="9" max="9" width="3.7109375" customWidth="1"/>
  </cols>
  <sheetData>
    <row r="1" spans="1:9" x14ac:dyDescent="0.25">
      <c r="A1" s="100" t="s">
        <v>708</v>
      </c>
      <c r="B1" s="627"/>
      <c r="C1" s="627"/>
      <c r="D1" s="61"/>
    </row>
    <row r="2" spans="1:9" ht="15.75" x14ac:dyDescent="0.25">
      <c r="A2" s="1072" t="s">
        <v>709</v>
      </c>
      <c r="B2" s="1072"/>
      <c r="C2" s="1072"/>
      <c r="D2" s="1072"/>
      <c r="E2" s="1072"/>
      <c r="F2" s="1072"/>
      <c r="G2" s="1072"/>
      <c r="H2" s="1072"/>
      <c r="I2" s="1072"/>
    </row>
    <row r="3" spans="1:9" ht="15.75" thickBot="1" x14ac:dyDescent="0.3">
      <c r="A3" s="142"/>
      <c r="B3" s="741"/>
      <c r="C3" s="741"/>
      <c r="D3" s="742"/>
    </row>
    <row r="4" spans="1:9" ht="15.75" thickBot="1" x14ac:dyDescent="0.3">
      <c r="A4" s="628"/>
      <c r="B4" s="1077" t="s">
        <v>848</v>
      </c>
      <c r="C4" s="1078"/>
      <c r="D4" s="1078"/>
      <c r="E4" s="1077" t="s">
        <v>849</v>
      </c>
      <c r="F4" s="1078"/>
      <c r="G4" s="1078"/>
      <c r="H4" s="1079"/>
    </row>
    <row r="5" spans="1:9" x14ac:dyDescent="0.25">
      <c r="A5" s="629" t="s">
        <v>710</v>
      </c>
      <c r="B5" s="631">
        <v>2025</v>
      </c>
      <c r="C5" s="630">
        <v>2026</v>
      </c>
      <c r="D5" s="743" t="s">
        <v>243</v>
      </c>
      <c r="E5" s="631">
        <v>2025</v>
      </c>
      <c r="F5" s="630">
        <v>2026</v>
      </c>
      <c r="G5" s="632" t="s">
        <v>243</v>
      </c>
      <c r="H5" s="888" t="s">
        <v>245</v>
      </c>
    </row>
    <row r="6" spans="1:9" x14ac:dyDescent="0.25">
      <c r="A6" s="633" t="s">
        <v>711</v>
      </c>
      <c r="B6" s="634">
        <f>SUM(B7:B17)</f>
        <v>220911.28287911674</v>
      </c>
      <c r="C6" s="634">
        <f>SUM(C7:C17)</f>
        <v>226095.53019580003</v>
      </c>
      <c r="D6" s="744">
        <f t="shared" ref="D6:D69" si="0">(C6-B6)/B6</f>
        <v>2.3467553350455746E-2</v>
      </c>
      <c r="E6" s="635">
        <f>SUM(E7:E17)</f>
        <v>1107684.9226329206</v>
      </c>
      <c r="F6" s="634">
        <f>SUM(F7:F17)</f>
        <v>1144379.6294050363</v>
      </c>
      <c r="G6" s="636">
        <f t="shared" ref="G6:G69" si="1">(F6-E6)/E6</f>
        <v>3.3127386698461152E-2</v>
      </c>
      <c r="H6" s="166">
        <f>SUM(H7:H17)</f>
        <v>1.0000000000000002</v>
      </c>
    </row>
    <row r="7" spans="1:9" x14ac:dyDescent="0.25">
      <c r="A7" s="637" t="s">
        <v>247</v>
      </c>
      <c r="B7" s="168">
        <v>22869.7837683</v>
      </c>
      <c r="C7" s="168">
        <v>38909.348321999998</v>
      </c>
      <c r="D7" s="745">
        <f t="shared" si="0"/>
        <v>0.70134307854421318</v>
      </c>
      <c r="E7" s="167">
        <v>141382.68205400999</v>
      </c>
      <c r="F7" s="168">
        <v>219393.09179470001</v>
      </c>
      <c r="G7" s="169">
        <f t="shared" si="1"/>
        <v>0.55176778801585513</v>
      </c>
      <c r="H7" s="170">
        <f>(F7/$F$6)</f>
        <v>0.19171355916983826</v>
      </c>
    </row>
    <row r="8" spans="1:9" x14ac:dyDescent="0.25">
      <c r="A8" s="637" t="s">
        <v>250</v>
      </c>
      <c r="B8" s="168">
        <v>37606.23126</v>
      </c>
      <c r="C8" s="168">
        <v>35682.581969999999</v>
      </c>
      <c r="D8" s="745">
        <f t="shared" si="0"/>
        <v>-5.1152408139501539E-2</v>
      </c>
      <c r="E8" s="167">
        <v>172927.26968599999</v>
      </c>
      <c r="F8" s="168">
        <v>175044.75194399999</v>
      </c>
      <c r="G8" s="169">
        <f t="shared" si="1"/>
        <v>1.2244929685438923E-2</v>
      </c>
      <c r="H8" s="170">
        <f t="shared" ref="H8:H17" si="2">(F8/$F$6)</f>
        <v>0.15296038783476587</v>
      </c>
    </row>
    <row r="9" spans="1:9" x14ac:dyDescent="0.25">
      <c r="A9" s="637" t="s">
        <v>246</v>
      </c>
      <c r="B9" s="168">
        <v>29366.061096899997</v>
      </c>
      <c r="C9" s="168">
        <v>30185.460516000003</v>
      </c>
      <c r="D9" s="745">
        <f t="shared" si="0"/>
        <v>2.7902939260264114E-2</v>
      </c>
      <c r="E9" s="167">
        <v>165032.41489009999</v>
      </c>
      <c r="F9" s="168">
        <v>159807.4526624</v>
      </c>
      <c r="G9" s="169">
        <f t="shared" si="1"/>
        <v>-3.1660217970993429E-2</v>
      </c>
      <c r="H9" s="170">
        <f t="shared" si="2"/>
        <v>0.13964548874876775</v>
      </c>
    </row>
    <row r="10" spans="1:9" x14ac:dyDescent="0.25">
      <c r="A10" s="637" t="s">
        <v>248</v>
      </c>
      <c r="B10" s="168">
        <v>35899.974004992</v>
      </c>
      <c r="C10" s="168">
        <v>32284.818085999999</v>
      </c>
      <c r="D10" s="745">
        <f t="shared" si="0"/>
        <v>-0.10070079489442813</v>
      </c>
      <c r="E10" s="167">
        <v>175958.34487035201</v>
      </c>
      <c r="F10" s="168">
        <v>158477.756634032</v>
      </c>
      <c r="G10" s="169">
        <f t="shared" si="1"/>
        <v>-9.9345036742644346E-2</v>
      </c>
      <c r="H10" s="170">
        <f t="shared" si="2"/>
        <v>0.13848355262704623</v>
      </c>
    </row>
    <row r="11" spans="1:9" x14ac:dyDescent="0.25">
      <c r="A11" s="637" t="s">
        <v>249</v>
      </c>
      <c r="B11" s="168">
        <v>26307.495842955799</v>
      </c>
      <c r="C11" s="168">
        <v>25134.648789999999</v>
      </c>
      <c r="D11" s="745">
        <f t="shared" si="0"/>
        <v>-4.4582238459988051E-2</v>
      </c>
      <c r="E11" s="167">
        <v>128626.2040777287</v>
      </c>
      <c r="F11" s="168">
        <v>123446.94089664699</v>
      </c>
      <c r="G11" s="169">
        <f t="shared" si="1"/>
        <v>-4.0266003480534079E-2</v>
      </c>
      <c r="H11" s="170">
        <f t="shared" si="2"/>
        <v>0.10787236833359846</v>
      </c>
    </row>
    <row r="12" spans="1:9" x14ac:dyDescent="0.25">
      <c r="A12" s="637" t="s">
        <v>251</v>
      </c>
      <c r="B12" s="168">
        <v>20883.517599999999</v>
      </c>
      <c r="C12" s="168">
        <v>20029.431537</v>
      </c>
      <c r="D12" s="745">
        <f t="shared" si="0"/>
        <v>-4.089761501673448E-2</v>
      </c>
      <c r="E12" s="167">
        <v>100497.76383799998</v>
      </c>
      <c r="F12" s="168">
        <v>93624.825577000011</v>
      </c>
      <c r="G12" s="169">
        <f t="shared" si="1"/>
        <v>-6.8388967062779499E-2</v>
      </c>
      <c r="H12" s="170">
        <f t="shared" si="2"/>
        <v>8.1812733442027108E-2</v>
      </c>
    </row>
    <row r="13" spans="1:9" x14ac:dyDescent="0.25">
      <c r="A13" s="637" t="s">
        <v>253</v>
      </c>
      <c r="B13" s="168">
        <v>11749.937243920001</v>
      </c>
      <c r="C13" s="168">
        <v>9575.3601820000003</v>
      </c>
      <c r="D13" s="745">
        <f t="shared" si="0"/>
        <v>-0.1850713767041807</v>
      </c>
      <c r="E13" s="167">
        <v>56880.222755979994</v>
      </c>
      <c r="F13" s="168">
        <v>44198.722900649998</v>
      </c>
      <c r="G13" s="169">
        <f t="shared" si="1"/>
        <v>-0.22295095273685001</v>
      </c>
      <c r="H13" s="170">
        <f t="shared" si="2"/>
        <v>3.8622430673315063E-2</v>
      </c>
    </row>
    <row r="14" spans="1:9" x14ac:dyDescent="0.25">
      <c r="A14" s="637" t="s">
        <v>252</v>
      </c>
      <c r="B14" s="638">
        <v>9311.0890099999997</v>
      </c>
      <c r="C14" s="638">
        <v>8452.1153849999992</v>
      </c>
      <c r="D14" s="745">
        <f t="shared" si="0"/>
        <v>-9.2252756264865801E-2</v>
      </c>
      <c r="E14" s="167">
        <v>37061.141774000003</v>
      </c>
      <c r="F14" s="168">
        <v>39843.366721400002</v>
      </c>
      <c r="G14" s="169">
        <f t="shared" si="1"/>
        <v>7.5071215138650949E-2</v>
      </c>
      <c r="H14" s="170">
        <f t="shared" si="2"/>
        <v>3.4816564099550244E-2</v>
      </c>
    </row>
    <row r="15" spans="1:9" x14ac:dyDescent="0.25">
      <c r="A15" s="637" t="s">
        <v>254</v>
      </c>
      <c r="B15" s="638">
        <v>7747.9244146800002</v>
      </c>
      <c r="C15" s="638">
        <v>6074.4427489999998</v>
      </c>
      <c r="D15" s="745">
        <f t="shared" si="0"/>
        <v>-0.21599096430384027</v>
      </c>
      <c r="E15" s="167">
        <v>35751.250195430002</v>
      </c>
      <c r="F15" s="168">
        <v>33919.021018940002</v>
      </c>
      <c r="G15" s="169">
        <f t="shared" si="1"/>
        <v>-5.1249373559647142E-2</v>
      </c>
      <c r="H15" s="170">
        <f t="shared" si="2"/>
        <v>2.963965815834604E-2</v>
      </c>
    </row>
    <row r="16" spans="1:9" x14ac:dyDescent="0.25">
      <c r="A16" s="637" t="s">
        <v>255</v>
      </c>
      <c r="B16" s="638">
        <v>4374.5448704</v>
      </c>
      <c r="C16" s="638">
        <v>4414.9516720000001</v>
      </c>
      <c r="D16" s="745">
        <f t="shared" si="0"/>
        <v>9.2368012666664886E-3</v>
      </c>
      <c r="E16" s="167">
        <v>20645.160939600002</v>
      </c>
      <c r="F16" s="168">
        <v>19501.7417996</v>
      </c>
      <c r="G16" s="169">
        <f t="shared" si="1"/>
        <v>-5.5384365534626605E-2</v>
      </c>
      <c r="H16" s="170">
        <f t="shared" si="2"/>
        <v>1.7041322039032598E-2</v>
      </c>
    </row>
    <row r="17" spans="1:8" x14ac:dyDescent="0.25">
      <c r="A17" s="639" t="s">
        <v>833</v>
      </c>
      <c r="B17" s="746">
        <v>14794.723766969002</v>
      </c>
      <c r="C17" s="638">
        <v>15352.370986799999</v>
      </c>
      <c r="D17" s="745">
        <f t="shared" si="0"/>
        <v>3.7692303595151334E-2</v>
      </c>
      <c r="E17" s="640">
        <v>72922.467551719994</v>
      </c>
      <c r="F17" s="168">
        <v>77121.957455667478</v>
      </c>
      <c r="G17" s="169">
        <f t="shared" si="1"/>
        <v>5.7588422950293212E-2</v>
      </c>
      <c r="H17" s="644">
        <f t="shared" si="2"/>
        <v>6.739193487371252E-2</v>
      </c>
    </row>
    <row r="18" spans="1:8" x14ac:dyDescent="0.25">
      <c r="A18" s="633" t="s">
        <v>712</v>
      </c>
      <c r="B18" s="634">
        <f>SUM(B19:B29)</f>
        <v>8890323.5848510824</v>
      </c>
      <c r="C18" s="634">
        <f>SUM(C19:C29)</f>
        <v>8388461.5521410983</v>
      </c>
      <c r="D18" s="744">
        <f t="shared" si="0"/>
        <v>-5.6450367404528003E-2</v>
      </c>
      <c r="E18" s="635">
        <f>SUM(E19:E29)</f>
        <v>43546265.040167823</v>
      </c>
      <c r="F18" s="634">
        <f>SUM(F19:F29)</f>
        <v>41631195.035801291</v>
      </c>
      <c r="G18" s="636">
        <f t="shared" si="1"/>
        <v>-4.3977824564289003E-2</v>
      </c>
      <c r="H18" s="166">
        <f>SUM(H19:H29)</f>
        <v>0.99999999999999978</v>
      </c>
    </row>
    <row r="19" spans="1:8" x14ac:dyDescent="0.25">
      <c r="A19" s="637" t="s">
        <v>256</v>
      </c>
      <c r="B19" s="168">
        <v>1376759.8884000001</v>
      </c>
      <c r="C19" s="168">
        <v>1311322.1984999999</v>
      </c>
      <c r="D19" s="745">
        <f t="shared" si="0"/>
        <v>-4.7530212385871039E-2</v>
      </c>
      <c r="E19" s="167">
        <v>5837177.7465000004</v>
      </c>
      <c r="F19" s="168">
        <v>7110575.9670000002</v>
      </c>
      <c r="G19" s="642">
        <f t="shared" si="1"/>
        <v>0.21815306571117102</v>
      </c>
      <c r="H19" s="170">
        <f>(F19/$F$18)</f>
        <v>0.1707992278599057</v>
      </c>
    </row>
    <row r="20" spans="1:8" x14ac:dyDescent="0.25">
      <c r="A20" s="637" t="s">
        <v>257</v>
      </c>
      <c r="B20" s="168">
        <v>703094.9375</v>
      </c>
      <c r="C20" s="168">
        <v>676237.08086999995</v>
      </c>
      <c r="D20" s="745">
        <f t="shared" si="0"/>
        <v>-3.8199473780167921E-2</v>
      </c>
      <c r="E20" s="167">
        <v>3626617.09815</v>
      </c>
      <c r="F20" s="168">
        <v>3284997.4596800003</v>
      </c>
      <c r="G20" s="169">
        <f t="shared" si="1"/>
        <v>-9.4197878966672755E-2</v>
      </c>
      <c r="H20" s="170">
        <f t="shared" ref="H20:H29" si="3">(F20/$F$18)</f>
        <v>7.8907114168954878E-2</v>
      </c>
    </row>
    <row r="21" spans="1:8" x14ac:dyDescent="0.25">
      <c r="A21" s="637" t="s">
        <v>259</v>
      </c>
      <c r="B21" s="168">
        <v>465360.174</v>
      </c>
      <c r="C21" s="168">
        <v>449160.39</v>
      </c>
      <c r="D21" s="745">
        <f t="shared" si="0"/>
        <v>-3.481128146561159E-2</v>
      </c>
      <c r="E21" s="167">
        <v>2243516.2379999999</v>
      </c>
      <c r="F21" s="168">
        <v>2065781.1510000001</v>
      </c>
      <c r="G21" s="169">
        <f t="shared" si="1"/>
        <v>-7.922166284762136E-2</v>
      </c>
      <c r="H21" s="170">
        <f t="shared" si="3"/>
        <v>4.9620990923356978E-2</v>
      </c>
    </row>
    <row r="22" spans="1:8" x14ac:dyDescent="0.25">
      <c r="A22" s="637" t="s">
        <v>640</v>
      </c>
      <c r="B22" s="168">
        <v>440429.76</v>
      </c>
      <c r="C22" s="168">
        <v>436935.89199999999</v>
      </c>
      <c r="D22" s="745">
        <f t="shared" si="0"/>
        <v>-7.9328608493668025E-3</v>
      </c>
      <c r="E22" s="167">
        <v>2139697.537</v>
      </c>
      <c r="F22" s="168">
        <v>1906408.1570000001</v>
      </c>
      <c r="G22" s="169">
        <f t="shared" si="1"/>
        <v>-0.10902913891609527</v>
      </c>
      <c r="H22" s="170">
        <f t="shared" si="3"/>
        <v>4.5792780038155512E-2</v>
      </c>
    </row>
    <row r="23" spans="1:8" x14ac:dyDescent="0.25">
      <c r="A23" s="637" t="s">
        <v>714</v>
      </c>
      <c r="B23" s="638">
        <v>199456.50149512</v>
      </c>
      <c r="C23" s="638">
        <v>330992.65424300003</v>
      </c>
      <c r="D23" s="745">
        <f t="shared" si="0"/>
        <v>0.65947287635092833</v>
      </c>
      <c r="E23" s="167">
        <v>1305083.518383415</v>
      </c>
      <c r="F23" s="168">
        <v>1665032.554303572</v>
      </c>
      <c r="G23" s="169">
        <f t="shared" si="1"/>
        <v>0.27580536482908002</v>
      </c>
      <c r="H23" s="170">
        <f t="shared" si="3"/>
        <v>3.9994829667313311E-2</v>
      </c>
    </row>
    <row r="24" spans="1:8" x14ac:dyDescent="0.25">
      <c r="A24" s="637" t="s">
        <v>713</v>
      </c>
      <c r="B24" s="638">
        <v>271087.10904687498</v>
      </c>
      <c r="C24" s="638">
        <v>282968.05254399998</v>
      </c>
      <c r="D24" s="745">
        <f t="shared" si="0"/>
        <v>4.3827032347268903E-2</v>
      </c>
      <c r="E24" s="167">
        <v>1593948.142581823</v>
      </c>
      <c r="F24" s="168">
        <v>1639415.0293573383</v>
      </c>
      <c r="G24" s="169">
        <f t="shared" si="1"/>
        <v>2.8524696356726862E-2</v>
      </c>
      <c r="H24" s="170">
        <f t="shared" si="3"/>
        <v>3.9379485214092506E-2</v>
      </c>
    </row>
    <row r="25" spans="1:8" x14ac:dyDescent="0.25">
      <c r="A25" s="637" t="s">
        <v>261</v>
      </c>
      <c r="B25" s="638">
        <v>344302.92</v>
      </c>
      <c r="C25" s="638">
        <v>295008.84000000003</v>
      </c>
      <c r="D25" s="745">
        <f t="shared" si="0"/>
        <v>-0.14317067075701814</v>
      </c>
      <c r="E25" s="167">
        <v>1833315.8299999998</v>
      </c>
      <c r="F25" s="168">
        <v>1602144.84</v>
      </c>
      <c r="G25" s="169">
        <f t="shared" si="1"/>
        <v>-0.12609447113103245</v>
      </c>
      <c r="H25" s="644">
        <f t="shared" si="3"/>
        <v>3.8484238528877557E-2</v>
      </c>
    </row>
    <row r="26" spans="1:8" x14ac:dyDescent="0.25">
      <c r="A26" s="637" t="s">
        <v>260</v>
      </c>
      <c r="B26" s="638">
        <v>371979.10943800001</v>
      </c>
      <c r="C26" s="638">
        <v>223529.1189</v>
      </c>
      <c r="D26" s="745">
        <f t="shared" si="0"/>
        <v>-0.39908152574020572</v>
      </c>
      <c r="E26" s="167">
        <v>1592851.255539</v>
      </c>
      <c r="F26" s="168">
        <v>1291412.3183050002</v>
      </c>
      <c r="G26" s="169">
        <f t="shared" si="1"/>
        <v>-0.18924487530506848</v>
      </c>
      <c r="H26" s="970">
        <f t="shared" si="3"/>
        <v>3.1020303817712494E-2</v>
      </c>
    </row>
    <row r="27" spans="1:8" x14ac:dyDescent="0.25">
      <c r="A27" s="637" t="s">
        <v>258</v>
      </c>
      <c r="B27" s="638">
        <v>482739.60361999995</v>
      </c>
      <c r="C27" s="638">
        <v>303978.18748999998</v>
      </c>
      <c r="D27" s="745">
        <f t="shared" si="0"/>
        <v>-0.37030609212397725</v>
      </c>
      <c r="E27" s="167">
        <v>2469446.3604800003</v>
      </c>
      <c r="F27" s="168">
        <v>1272838.53412</v>
      </c>
      <c r="G27" s="169">
        <f t="shared" si="1"/>
        <v>-0.48456522300302518</v>
      </c>
      <c r="H27" s="970">
        <f t="shared" si="3"/>
        <v>3.0574153180695528E-2</v>
      </c>
    </row>
    <row r="28" spans="1:8" x14ac:dyDescent="0.25">
      <c r="A28" s="637" t="s">
        <v>290</v>
      </c>
      <c r="B28" s="638">
        <v>236407.11415199999</v>
      </c>
      <c r="C28" s="638">
        <v>274843.10704199999</v>
      </c>
      <c r="D28" s="745">
        <f t="shared" si="0"/>
        <v>0.16258390965885755</v>
      </c>
      <c r="E28" s="167">
        <v>1109630.8194479998</v>
      </c>
      <c r="F28" s="168">
        <v>1253253.1989179999</v>
      </c>
      <c r="G28" s="169">
        <f t="shared" si="1"/>
        <v>0.12943257969479149</v>
      </c>
      <c r="H28" s="644">
        <f t="shared" si="3"/>
        <v>3.0103704633994973E-2</v>
      </c>
    </row>
    <row r="29" spans="1:8" x14ac:dyDescent="0.25">
      <c r="A29" s="639" t="s">
        <v>850</v>
      </c>
      <c r="B29" s="746">
        <v>3998706.4671990867</v>
      </c>
      <c r="C29" s="638">
        <v>3803486.0305520981</v>
      </c>
      <c r="D29" s="747">
        <f t="shared" si="0"/>
        <v>-4.8820897019663391E-2</v>
      </c>
      <c r="E29" s="641">
        <v>19794980.494085588</v>
      </c>
      <c r="F29" s="638">
        <v>18539335.826117374</v>
      </c>
      <c r="G29" s="642">
        <f t="shared" si="1"/>
        <v>-6.3432478165026701E-2</v>
      </c>
      <c r="H29" s="644">
        <f t="shared" si="3"/>
        <v>0.44532317196694038</v>
      </c>
    </row>
    <row r="30" spans="1:8" x14ac:dyDescent="0.25">
      <c r="A30" s="633" t="s">
        <v>715</v>
      </c>
      <c r="B30" s="634">
        <f>SUM(B31:B41)</f>
        <v>121150.670330309</v>
      </c>
      <c r="C30" s="634">
        <f>SUM(C31:C41)</f>
        <v>104727.58932899999</v>
      </c>
      <c r="D30" s="744">
        <f t="shared" si="0"/>
        <v>-0.1355591426488405</v>
      </c>
      <c r="E30" s="635">
        <f>SUM(E31:E41)</f>
        <v>580291.63455970702</v>
      </c>
      <c r="F30" s="634">
        <f>SUM(F31:F41)</f>
        <v>542544.26986000186</v>
      </c>
      <c r="G30" s="636">
        <f t="shared" si="1"/>
        <v>-6.5048955476233516E-2</v>
      </c>
      <c r="H30" s="166">
        <f>SUM(H31:H41)</f>
        <v>1</v>
      </c>
    </row>
    <row r="31" spans="1:8" x14ac:dyDescent="0.25">
      <c r="A31" s="637" t="s">
        <v>247</v>
      </c>
      <c r="B31" s="168">
        <v>44762.265304799999</v>
      </c>
      <c r="C31" s="168">
        <v>23806.758841999999</v>
      </c>
      <c r="D31" s="745">
        <f t="shared" si="0"/>
        <v>-0.46815116080715591</v>
      </c>
      <c r="E31" s="643">
        <v>200904.46960215003</v>
      </c>
      <c r="F31" s="638">
        <v>136388.79612509999</v>
      </c>
      <c r="G31" s="642">
        <f t="shared" si="1"/>
        <v>-0.32112612330034296</v>
      </c>
      <c r="H31" s="644">
        <f>(F31/$F$30)</f>
        <v>0.25138740505045565</v>
      </c>
    </row>
    <row r="32" spans="1:8" x14ac:dyDescent="0.25">
      <c r="A32" s="637" t="s">
        <v>263</v>
      </c>
      <c r="B32" s="168">
        <v>12236.205595854</v>
      </c>
      <c r="C32" s="168">
        <v>12003.039167999999</v>
      </c>
      <c r="D32" s="745">
        <f t="shared" si="0"/>
        <v>-1.9055451955874703E-2</v>
      </c>
      <c r="E32" s="643">
        <v>66794.963716993996</v>
      </c>
      <c r="F32" s="638">
        <v>59797.464952530005</v>
      </c>
      <c r="G32" s="642">
        <f t="shared" si="1"/>
        <v>-0.10476087380048513</v>
      </c>
      <c r="H32" s="644">
        <f t="shared" ref="H32:H41" si="4">(F32/$F$30)</f>
        <v>0.11021674778347608</v>
      </c>
    </row>
    <row r="33" spans="1:8" x14ac:dyDescent="0.25">
      <c r="A33" s="637" t="s">
        <v>264</v>
      </c>
      <c r="B33" s="168">
        <v>7744.1549999999997</v>
      </c>
      <c r="C33" s="168">
        <v>8302.2541000000001</v>
      </c>
      <c r="D33" s="745">
        <f t="shared" si="0"/>
        <v>7.2067139668562985E-2</v>
      </c>
      <c r="E33" s="643">
        <v>35012.745900000002</v>
      </c>
      <c r="F33" s="638">
        <v>38622.537599999996</v>
      </c>
      <c r="G33" s="642">
        <f t="shared" si="1"/>
        <v>0.10309936016757812</v>
      </c>
      <c r="H33" s="644">
        <f t="shared" si="4"/>
        <v>7.1187808526604029E-2</v>
      </c>
    </row>
    <row r="34" spans="1:8" x14ac:dyDescent="0.25">
      <c r="A34" s="637" t="s">
        <v>267</v>
      </c>
      <c r="B34" s="168">
        <v>4428.0023440000004</v>
      </c>
      <c r="C34" s="168">
        <v>4234.2587960000001</v>
      </c>
      <c r="D34" s="745">
        <f t="shared" si="0"/>
        <v>-4.3754165636909689E-2</v>
      </c>
      <c r="E34" s="643">
        <v>22653.612092000003</v>
      </c>
      <c r="F34" s="638">
        <v>28046.706709999999</v>
      </c>
      <c r="G34" s="642">
        <f t="shared" si="1"/>
        <v>0.23806775696951821</v>
      </c>
      <c r="H34" s="644">
        <f t="shared" si="4"/>
        <v>5.1694780072485458E-2</v>
      </c>
    </row>
    <row r="35" spans="1:8" x14ac:dyDescent="0.25">
      <c r="A35" s="637" t="s">
        <v>251</v>
      </c>
      <c r="B35" s="638">
        <v>4593.2453599999999</v>
      </c>
      <c r="C35" s="638">
        <v>4528.3672829999996</v>
      </c>
      <c r="D35" s="747">
        <f t="shared" si="0"/>
        <v>-1.4124670448695626E-2</v>
      </c>
      <c r="E35" s="643">
        <v>20538.220680999999</v>
      </c>
      <c r="F35" s="638">
        <v>25748.687620000001</v>
      </c>
      <c r="G35" s="642">
        <f t="shared" si="1"/>
        <v>0.25369612197322566</v>
      </c>
      <c r="H35" s="644">
        <f t="shared" si="4"/>
        <v>4.7459145825361294E-2</v>
      </c>
    </row>
    <row r="36" spans="1:8" x14ac:dyDescent="0.25">
      <c r="A36" s="637" t="s">
        <v>288</v>
      </c>
      <c r="B36" s="638">
        <v>4299.7074195999994</v>
      </c>
      <c r="C36" s="638">
        <v>4760.8057909999998</v>
      </c>
      <c r="D36" s="747">
        <f t="shared" si="0"/>
        <v>0.10723947617879921</v>
      </c>
      <c r="E36" s="643">
        <v>20324.581449700003</v>
      </c>
      <c r="F36" s="638">
        <v>24301.878294099999</v>
      </c>
      <c r="G36" s="642">
        <f t="shared" si="1"/>
        <v>0.19568899139414761</v>
      </c>
      <c r="H36" s="644">
        <f t="shared" si="4"/>
        <v>4.4792433805209766E-2</v>
      </c>
    </row>
    <row r="37" spans="1:8" x14ac:dyDescent="0.25">
      <c r="A37" s="637" t="s">
        <v>753</v>
      </c>
      <c r="B37" s="638">
        <v>1929.8565226000001</v>
      </c>
      <c r="C37" s="638">
        <v>4059.6079329999998</v>
      </c>
      <c r="D37" s="747">
        <f t="shared" si="0"/>
        <v>1.1035801809404417</v>
      </c>
      <c r="E37" s="643">
        <v>14750.837446400001</v>
      </c>
      <c r="F37" s="638">
        <v>23918.640478499998</v>
      </c>
      <c r="G37" s="642">
        <f t="shared" si="1"/>
        <v>0.62151068137066579</v>
      </c>
      <c r="H37" s="644">
        <f t="shared" si="4"/>
        <v>4.4086062294367179E-2</v>
      </c>
    </row>
    <row r="38" spans="1:8" x14ac:dyDescent="0.25">
      <c r="A38" s="637" t="s">
        <v>268</v>
      </c>
      <c r="B38" s="638">
        <v>3603.3656768800001</v>
      </c>
      <c r="C38" s="638">
        <v>5200.3459249999996</v>
      </c>
      <c r="D38" s="747">
        <f t="shared" si="0"/>
        <v>0.44319128040947436</v>
      </c>
      <c r="E38" s="643">
        <v>16920.69288405</v>
      </c>
      <c r="F38" s="638">
        <v>22343.9263661</v>
      </c>
      <c r="G38" s="642">
        <f t="shared" si="1"/>
        <v>0.32050894837540123</v>
      </c>
      <c r="H38" s="644">
        <f t="shared" si="4"/>
        <v>4.1183600320515094E-2</v>
      </c>
    </row>
    <row r="39" spans="1:8" x14ac:dyDescent="0.25">
      <c r="A39" s="637" t="s">
        <v>265</v>
      </c>
      <c r="B39" s="638">
        <v>5458.0419779999993</v>
      </c>
      <c r="C39" s="638">
        <v>5099.0879879999993</v>
      </c>
      <c r="D39" s="747">
        <f t="shared" si="0"/>
        <v>-6.5766073519927776E-2</v>
      </c>
      <c r="E39" s="643">
        <v>23151.11868</v>
      </c>
      <c r="F39" s="638">
        <v>19921.812890000001</v>
      </c>
      <c r="G39" s="642">
        <f t="shared" si="1"/>
        <v>-0.13948811004065045</v>
      </c>
      <c r="H39" s="644">
        <f t="shared" si="4"/>
        <v>3.6719239326111812E-2</v>
      </c>
    </row>
    <row r="40" spans="1:8" x14ac:dyDescent="0.25">
      <c r="A40" s="637" t="s">
        <v>770</v>
      </c>
      <c r="B40" s="638">
        <v>2564.9178025000001</v>
      </c>
      <c r="C40" s="638">
        <v>3155.7183340000001</v>
      </c>
      <c r="D40" s="747">
        <f t="shared" si="0"/>
        <v>0.2303389726267846</v>
      </c>
      <c r="E40" s="643">
        <v>17138.154748200002</v>
      </c>
      <c r="F40" s="638">
        <v>17493.110202600001</v>
      </c>
      <c r="G40" s="642">
        <f t="shared" si="1"/>
        <v>2.0711416113060765E-2</v>
      </c>
      <c r="H40" s="644">
        <f t="shared" si="4"/>
        <v>3.2242733311170946E-2</v>
      </c>
    </row>
    <row r="41" spans="1:8" x14ac:dyDescent="0.25">
      <c r="A41" s="639" t="s">
        <v>851</v>
      </c>
      <c r="B41" s="746">
        <v>29530.907326075005</v>
      </c>
      <c r="C41" s="638">
        <v>29577.345168999997</v>
      </c>
      <c r="D41" s="747">
        <f t="shared" si="0"/>
        <v>1.5725166318878553E-3</v>
      </c>
      <c r="E41" s="641">
        <v>142102.237359213</v>
      </c>
      <c r="F41" s="638">
        <v>145960.70862107194</v>
      </c>
      <c r="G41" s="169">
        <f t="shared" si="1"/>
        <v>2.7152783330957043E-2</v>
      </c>
      <c r="H41" s="644">
        <f t="shared" si="4"/>
        <v>0.26903004368424283</v>
      </c>
    </row>
    <row r="42" spans="1:8" x14ac:dyDescent="0.25">
      <c r="A42" s="633" t="s">
        <v>716</v>
      </c>
      <c r="B42" s="634">
        <f>SUM(B43:B53)</f>
        <v>314384.44364568911</v>
      </c>
      <c r="C42" s="634">
        <f>SUM(C43:C53)</f>
        <v>278861.52881801961</v>
      </c>
      <c r="D42" s="744">
        <f t="shared" si="0"/>
        <v>-0.11299196110257856</v>
      </c>
      <c r="E42" s="635">
        <f>SUM(E43:E53)</f>
        <v>1491657.5026488262</v>
      </c>
      <c r="F42" s="634">
        <f>SUM(F43:F53)</f>
        <v>1463945.1797084631</v>
      </c>
      <c r="G42" s="636">
        <f t="shared" si="1"/>
        <v>-1.8578207726071595E-2</v>
      </c>
      <c r="H42" s="166">
        <f>SUM(H43:H53)</f>
        <v>1</v>
      </c>
    </row>
    <row r="43" spans="1:8" x14ac:dyDescent="0.25">
      <c r="A43" s="637" t="s">
        <v>247</v>
      </c>
      <c r="B43" s="638">
        <v>49160.051878448896</v>
      </c>
      <c r="C43" s="638">
        <v>40825.520420000001</v>
      </c>
      <c r="D43" s="747">
        <f t="shared" si="0"/>
        <v>-0.16953870347933139</v>
      </c>
      <c r="E43" s="643">
        <v>202610.61289016571</v>
      </c>
      <c r="F43" s="638">
        <v>234016.53666052537</v>
      </c>
      <c r="G43" s="642">
        <f t="shared" si="1"/>
        <v>0.15500631147779345</v>
      </c>
      <c r="H43" s="644">
        <f>(F43/$F$42)</f>
        <v>0.15985334690410233</v>
      </c>
    </row>
    <row r="44" spans="1:8" x14ac:dyDescent="0.25">
      <c r="A44" s="637" t="s">
        <v>262</v>
      </c>
      <c r="B44" s="638">
        <v>36693.714781364506</v>
      </c>
      <c r="C44" s="638">
        <v>31420.016371019556</v>
      </c>
      <c r="D44" s="747">
        <f t="shared" si="0"/>
        <v>-0.1437221181275242</v>
      </c>
      <c r="E44" s="643">
        <v>165866.28784762349</v>
      </c>
      <c r="F44" s="638">
        <v>170272.51499876613</v>
      </c>
      <c r="G44" s="642">
        <f t="shared" si="1"/>
        <v>2.6564934974553173E-2</v>
      </c>
      <c r="H44" s="644">
        <f t="shared" ref="H44:H53" si="5">(F44/$F$42)</f>
        <v>0.11631071802338595</v>
      </c>
    </row>
    <row r="45" spans="1:8" x14ac:dyDescent="0.25">
      <c r="A45" s="637" t="s">
        <v>251</v>
      </c>
      <c r="B45" s="638">
        <v>20518.208478930301</v>
      </c>
      <c r="C45" s="638">
        <v>16853.937921000001</v>
      </c>
      <c r="D45" s="747">
        <f t="shared" si="0"/>
        <v>-0.17858628162848914</v>
      </c>
      <c r="E45" s="643">
        <v>96828.659949105699</v>
      </c>
      <c r="F45" s="638">
        <v>87362.697428798216</v>
      </c>
      <c r="G45" s="642">
        <f t="shared" si="1"/>
        <v>-9.7759924853683872E-2</v>
      </c>
      <c r="H45" s="644">
        <f t="shared" si="5"/>
        <v>5.9676208262249293E-2</v>
      </c>
    </row>
    <row r="46" spans="1:8" x14ac:dyDescent="0.25">
      <c r="A46" s="637" t="s">
        <v>250</v>
      </c>
      <c r="B46" s="638">
        <v>13706.9416172361</v>
      </c>
      <c r="C46" s="638">
        <v>13438.872767999999</v>
      </c>
      <c r="D46" s="747">
        <f t="shared" si="0"/>
        <v>-1.9557159921000274E-2</v>
      </c>
      <c r="E46" s="643">
        <v>61664.423266742</v>
      </c>
      <c r="F46" s="638">
        <v>73080.6958111188</v>
      </c>
      <c r="G46" s="642">
        <f t="shared" si="1"/>
        <v>0.18513547909129696</v>
      </c>
      <c r="H46" s="644">
        <f t="shared" si="5"/>
        <v>4.9920377363906775E-2</v>
      </c>
    </row>
    <row r="47" spans="1:8" x14ac:dyDescent="0.25">
      <c r="A47" s="637" t="s">
        <v>248</v>
      </c>
      <c r="B47" s="638">
        <v>15859.623659977198</v>
      </c>
      <c r="C47" s="638">
        <v>14238.328777000001</v>
      </c>
      <c r="D47" s="747">
        <f t="shared" si="0"/>
        <v>-0.10222782820935668</v>
      </c>
      <c r="E47" s="643">
        <v>74904.622491316302</v>
      </c>
      <c r="F47" s="638">
        <v>70883.080191611589</v>
      </c>
      <c r="G47" s="642">
        <f t="shared" si="1"/>
        <v>-5.3688840100234551E-2</v>
      </c>
      <c r="H47" s="644">
        <f t="shared" si="5"/>
        <v>4.8419217586909626E-2</v>
      </c>
    </row>
    <row r="48" spans="1:8" x14ac:dyDescent="0.25">
      <c r="A48" s="637" t="s">
        <v>263</v>
      </c>
      <c r="B48" s="638">
        <v>18139.011750833499</v>
      </c>
      <c r="C48" s="638">
        <v>14664.308853</v>
      </c>
      <c r="D48" s="747">
        <f t="shared" si="0"/>
        <v>-0.1915596585725699</v>
      </c>
      <c r="E48" s="643">
        <v>87032.546350535791</v>
      </c>
      <c r="F48" s="638">
        <v>68366.406827099898</v>
      </c>
      <c r="G48" s="642">
        <f t="shared" si="1"/>
        <v>-0.21447309433249714</v>
      </c>
      <c r="H48" s="644">
        <f t="shared" si="5"/>
        <v>4.670011403071439E-2</v>
      </c>
    </row>
    <row r="49" spans="1:8" x14ac:dyDescent="0.25">
      <c r="A49" s="637" t="s">
        <v>261</v>
      </c>
      <c r="B49" s="638">
        <v>14299.139063844201</v>
      </c>
      <c r="C49" s="638">
        <v>10154.247265</v>
      </c>
      <c r="D49" s="747">
        <f t="shared" si="0"/>
        <v>-0.28987002506498333</v>
      </c>
      <c r="E49" s="643">
        <v>75412.668180586494</v>
      </c>
      <c r="F49" s="638">
        <v>60751.931508442198</v>
      </c>
      <c r="G49" s="642">
        <f t="shared" si="1"/>
        <v>-0.19440681553710645</v>
      </c>
      <c r="H49" s="644">
        <f t="shared" si="5"/>
        <v>4.1498774920342728E-2</v>
      </c>
    </row>
    <row r="50" spans="1:8" x14ac:dyDescent="0.25">
      <c r="A50" s="637" t="s">
        <v>365</v>
      </c>
      <c r="B50" s="638">
        <v>12136.402937459199</v>
      </c>
      <c r="C50" s="638">
        <v>11560.437548</v>
      </c>
      <c r="D50" s="747">
        <f t="shared" si="0"/>
        <v>-4.7457668670629997E-2</v>
      </c>
      <c r="E50" s="643">
        <v>53451.140778068497</v>
      </c>
      <c r="F50" s="638">
        <v>53661.892985101505</v>
      </c>
      <c r="G50" s="642">
        <f t="shared" si="1"/>
        <v>3.9428944633391689E-3</v>
      </c>
      <c r="H50" s="644">
        <f t="shared" si="5"/>
        <v>3.6655671079014025E-2</v>
      </c>
    </row>
    <row r="51" spans="1:8" ht="15.75" customHeight="1" x14ac:dyDescent="0.25">
      <c r="A51" s="637" t="s">
        <v>753</v>
      </c>
      <c r="B51" s="638">
        <v>7207.7173443970996</v>
      </c>
      <c r="C51" s="638">
        <v>10923.287767</v>
      </c>
      <c r="D51" s="747">
        <f t="shared" si="0"/>
        <v>0.51549890833207956</v>
      </c>
      <c r="E51" s="643">
        <v>45691.084045699899</v>
      </c>
      <c r="F51" s="638">
        <v>51332.964177360205</v>
      </c>
      <c r="G51" s="642">
        <f t="shared" si="1"/>
        <v>0.12347879787700675</v>
      </c>
      <c r="H51" s="970">
        <f t="shared" si="5"/>
        <v>3.5064813142513224E-2</v>
      </c>
    </row>
    <row r="52" spans="1:8" x14ac:dyDescent="0.25">
      <c r="A52" s="637" t="s">
        <v>265</v>
      </c>
      <c r="B52" s="638">
        <v>13125.291250762299</v>
      </c>
      <c r="C52" s="638">
        <v>11624.390841</v>
      </c>
      <c r="D52" s="747">
        <f t="shared" si="0"/>
        <v>-0.11435177940719053</v>
      </c>
      <c r="E52" s="643">
        <v>56892.631664023793</v>
      </c>
      <c r="F52" s="638">
        <v>50953.399157664695</v>
      </c>
      <c r="G52" s="642">
        <f t="shared" si="1"/>
        <v>-0.10439370323793243</v>
      </c>
      <c r="H52" s="970">
        <f t="shared" si="5"/>
        <v>3.4805537709965202E-2</v>
      </c>
    </row>
    <row r="53" spans="1:8" x14ac:dyDescent="0.25">
      <c r="A53" s="639" t="s">
        <v>852</v>
      </c>
      <c r="B53" s="746">
        <v>113538.3408824358</v>
      </c>
      <c r="C53" s="638">
        <v>103158.18028700001</v>
      </c>
      <c r="D53" s="747">
        <f t="shared" si="0"/>
        <v>-9.1424275841620897E-2</v>
      </c>
      <c r="E53" s="641">
        <v>571302.82518495852</v>
      </c>
      <c r="F53" s="638">
        <v>543263.05996197474</v>
      </c>
      <c r="G53" s="642">
        <f t="shared" si="1"/>
        <v>-4.9080389570812899E-2</v>
      </c>
      <c r="H53" s="644">
        <f t="shared" si="5"/>
        <v>0.37109522097689662</v>
      </c>
    </row>
    <row r="54" spans="1:8" x14ac:dyDescent="0.25">
      <c r="A54" s="633" t="s">
        <v>717</v>
      </c>
      <c r="B54" s="634">
        <f>SUM(B55:B65)</f>
        <v>26212.334371922003</v>
      </c>
      <c r="C54" s="634">
        <f>SUM(C55:C65)</f>
        <v>23304.490299799996</v>
      </c>
      <c r="D54" s="636">
        <f>(C54-B54)/B54</f>
        <v>-0.11093418964000462</v>
      </c>
      <c r="E54" s="635">
        <f>SUM(E55:E65)</f>
        <v>125692.44026631191</v>
      </c>
      <c r="F54" s="634">
        <f>SUM(F55:F65)</f>
        <v>114861.42685171601</v>
      </c>
      <c r="G54" s="636">
        <f t="shared" si="1"/>
        <v>-8.6170762471057136E-2</v>
      </c>
      <c r="H54" s="166">
        <f>SUM(H55:H65)</f>
        <v>0.99999999999999989</v>
      </c>
    </row>
    <row r="55" spans="1:8" x14ac:dyDescent="0.25">
      <c r="A55" s="637" t="s">
        <v>263</v>
      </c>
      <c r="B55" s="168">
        <v>2116.098420665</v>
      </c>
      <c r="C55" s="168">
        <v>2236.0382340000001</v>
      </c>
      <c r="D55" s="745">
        <f t="shared" si="0"/>
        <v>5.6679695123683357E-2</v>
      </c>
      <c r="E55" s="167">
        <v>11958.815953761998</v>
      </c>
      <c r="F55" s="168">
        <v>10856.515633904</v>
      </c>
      <c r="G55" s="642">
        <f t="shared" si="1"/>
        <v>-9.217470392720914E-2</v>
      </c>
      <c r="H55" s="170">
        <f>(F55/$F$54)</f>
        <v>9.4518376895313713E-2</v>
      </c>
    </row>
    <row r="56" spans="1:8" x14ac:dyDescent="0.25">
      <c r="A56" s="637" t="s">
        <v>265</v>
      </c>
      <c r="B56" s="168">
        <v>2726.1748229999994</v>
      </c>
      <c r="C56" s="168">
        <v>2080.7575320000001</v>
      </c>
      <c r="D56" s="745">
        <f t="shared" si="0"/>
        <v>-0.23674831326105289</v>
      </c>
      <c r="E56" s="167">
        <v>11621.426171999999</v>
      </c>
      <c r="F56" s="168">
        <v>9471.7770199999995</v>
      </c>
      <c r="G56" s="169">
        <f t="shared" si="1"/>
        <v>-0.18497292158334594</v>
      </c>
      <c r="H56" s="644">
        <f t="shared" ref="H56:H65" si="6">(F56/$F$54)</f>
        <v>8.2462644593714565E-2</v>
      </c>
    </row>
    <row r="57" spans="1:8" x14ac:dyDescent="0.25">
      <c r="A57" s="637" t="s">
        <v>269</v>
      </c>
      <c r="B57" s="168">
        <v>1780.0511465</v>
      </c>
      <c r="C57" s="168">
        <v>2018.6585189999998</v>
      </c>
      <c r="D57" s="745">
        <f t="shared" si="0"/>
        <v>0.13404523401990903</v>
      </c>
      <c r="E57" s="167">
        <v>9096.8153168999997</v>
      </c>
      <c r="F57" s="168">
        <v>9281.6011531000004</v>
      </c>
      <c r="G57" s="169">
        <f t="shared" si="1"/>
        <v>2.031324477443296E-2</v>
      </c>
      <c r="H57" s="644">
        <f t="shared" si="6"/>
        <v>8.0806946313511999E-2</v>
      </c>
    </row>
    <row r="58" spans="1:8" x14ac:dyDescent="0.25">
      <c r="A58" s="637" t="s">
        <v>262</v>
      </c>
      <c r="B58" s="168">
        <v>1609.4964419</v>
      </c>
      <c r="C58" s="168">
        <v>1696.4552508000002</v>
      </c>
      <c r="D58" s="745">
        <f t="shared" si="0"/>
        <v>5.4028581012174101E-2</v>
      </c>
      <c r="E58" s="167">
        <v>8029.9685756999997</v>
      </c>
      <c r="F58" s="168">
        <v>8972.9120958999993</v>
      </c>
      <c r="G58" s="169">
        <f t="shared" si="1"/>
        <v>0.11742804611384172</v>
      </c>
      <c r="H58" s="644">
        <f t="shared" si="6"/>
        <v>7.8119455258760309E-2</v>
      </c>
    </row>
    <row r="59" spans="1:8" x14ac:dyDescent="0.25">
      <c r="A59" s="637" t="s">
        <v>266</v>
      </c>
      <c r="B59" s="638">
        <v>2025.4313534510002</v>
      </c>
      <c r="C59" s="638">
        <v>1835.2434719999999</v>
      </c>
      <c r="D59" s="745">
        <f t="shared" si="0"/>
        <v>-9.3899939450898487E-2</v>
      </c>
      <c r="E59" s="167">
        <v>10591.43607338</v>
      </c>
      <c r="F59" s="168">
        <v>7965.8733804720005</v>
      </c>
      <c r="G59" s="169">
        <f t="shared" si="1"/>
        <v>-0.24789487230225193</v>
      </c>
      <c r="H59" s="644">
        <f t="shared" si="6"/>
        <v>6.9352032260192945E-2</v>
      </c>
    </row>
    <row r="60" spans="1:8" x14ac:dyDescent="0.25">
      <c r="A60" s="637" t="s">
        <v>718</v>
      </c>
      <c r="B60" s="638">
        <v>1319.3901999999998</v>
      </c>
      <c r="C60" s="638">
        <v>1103.0978279999999</v>
      </c>
      <c r="D60" s="745">
        <f t="shared" si="0"/>
        <v>-0.16393358992661908</v>
      </c>
      <c r="E60" s="167">
        <v>6780.8521279999995</v>
      </c>
      <c r="F60" s="168">
        <v>6097.7283360000001</v>
      </c>
      <c r="G60" s="169">
        <f t="shared" si="1"/>
        <v>-0.10074305988464101</v>
      </c>
      <c r="H60" s="644">
        <f t="shared" si="6"/>
        <v>5.3087694477903839E-2</v>
      </c>
    </row>
    <row r="61" spans="1:8" x14ac:dyDescent="0.25">
      <c r="A61" s="637" t="s">
        <v>270</v>
      </c>
      <c r="B61" s="638">
        <v>1382.3582720000002</v>
      </c>
      <c r="C61" s="638">
        <v>1237.1205649999999</v>
      </c>
      <c r="D61" s="745">
        <f t="shared" si="0"/>
        <v>-0.10506517010953309</v>
      </c>
      <c r="E61" s="167">
        <v>7195.9408654000008</v>
      </c>
      <c r="F61" s="168">
        <v>5743.9180631999998</v>
      </c>
      <c r="G61" s="169">
        <f t="shared" si="1"/>
        <v>-0.20178359291162509</v>
      </c>
      <c r="H61" s="970">
        <f t="shared" si="6"/>
        <v>5.0007371670694051E-2</v>
      </c>
    </row>
    <row r="62" spans="1:8" x14ac:dyDescent="0.25">
      <c r="A62" s="637" t="s">
        <v>272</v>
      </c>
      <c r="B62" s="638">
        <v>1269.641631</v>
      </c>
      <c r="C62" s="638">
        <v>1455.478764</v>
      </c>
      <c r="D62" s="745">
        <f t="shared" si="0"/>
        <v>0.14636975384434286</v>
      </c>
      <c r="E62" s="167">
        <v>4648.931431</v>
      </c>
      <c r="F62" s="168">
        <v>5709.5738170000004</v>
      </c>
      <c r="G62" s="169">
        <f t="shared" si="1"/>
        <v>0.22814756503557482</v>
      </c>
      <c r="H62" s="970">
        <f t="shared" si="6"/>
        <v>4.9708365754248862E-2</v>
      </c>
    </row>
    <row r="63" spans="1:8" x14ac:dyDescent="0.25">
      <c r="A63" s="637" t="s">
        <v>770</v>
      </c>
      <c r="B63" s="638">
        <v>833.41064319999998</v>
      </c>
      <c r="C63" s="638">
        <v>1085.5667839999999</v>
      </c>
      <c r="D63" s="745">
        <f t="shared" si="0"/>
        <v>0.3025592999770319</v>
      </c>
      <c r="E63" s="167">
        <v>5712.2548251999997</v>
      </c>
      <c r="F63" s="168">
        <v>5415.7817398999996</v>
      </c>
      <c r="G63" s="169">
        <f t="shared" si="1"/>
        <v>-5.1901235916872783E-2</v>
      </c>
      <c r="H63" s="644">
        <f t="shared" si="6"/>
        <v>4.7150569937562017E-2</v>
      </c>
    </row>
    <row r="64" spans="1:8" x14ac:dyDescent="0.25">
      <c r="A64" s="637" t="s">
        <v>365</v>
      </c>
      <c r="B64" s="638">
        <v>1597.717178866</v>
      </c>
      <c r="C64" s="638">
        <v>1228.464332</v>
      </c>
      <c r="D64" s="745">
        <f t="shared" si="0"/>
        <v>-0.23111277249211395</v>
      </c>
      <c r="E64" s="167">
        <v>6413.928644005</v>
      </c>
      <c r="F64" s="168">
        <v>5303.40413059</v>
      </c>
      <c r="G64" s="169">
        <f t="shared" si="1"/>
        <v>-0.17314263613658848</v>
      </c>
      <c r="H64" s="170">
        <f t="shared" si="6"/>
        <v>4.6172194408107062E-2</v>
      </c>
    </row>
    <row r="65" spans="1:10" x14ac:dyDescent="0.25">
      <c r="A65" s="639" t="s">
        <v>851</v>
      </c>
      <c r="B65" s="746">
        <v>9552.5642613400014</v>
      </c>
      <c r="C65" s="638">
        <v>7327.6090189999995</v>
      </c>
      <c r="D65" s="747">
        <f t="shared" si="0"/>
        <v>-0.23291706618971153</v>
      </c>
      <c r="E65" s="641">
        <v>43642.070280964908</v>
      </c>
      <c r="F65" s="638">
        <v>40042.341481649994</v>
      </c>
      <c r="G65" s="169">
        <f t="shared" si="1"/>
        <v>-8.2482998082815201E-2</v>
      </c>
      <c r="H65" s="644">
        <f t="shared" si="6"/>
        <v>0.34861434842999051</v>
      </c>
    </row>
    <row r="66" spans="1:10" x14ac:dyDescent="0.25">
      <c r="A66" s="645" t="s">
        <v>719</v>
      </c>
      <c r="B66" s="634">
        <f>SUM(B67:B68)</f>
        <v>441193.98143799999</v>
      </c>
      <c r="C66" s="634">
        <f>SUM(C67:C68)</f>
        <v>1240371.767396</v>
      </c>
      <c r="D66" s="744">
        <f t="shared" si="0"/>
        <v>1.8113977515133139</v>
      </c>
      <c r="E66" s="635">
        <f>SUM(E67:E68)</f>
        <v>5034155.210723999</v>
      </c>
      <c r="F66" s="634">
        <f>SUM(F67:F68)</f>
        <v>5923400.1936400002</v>
      </c>
      <c r="G66" s="636">
        <f>(F66-E66)/E66</f>
        <v>0.17664234527804962</v>
      </c>
      <c r="H66" s="166">
        <f>SUM(H67:H68)</f>
        <v>1</v>
      </c>
    </row>
    <row r="67" spans="1:10" x14ac:dyDescent="0.25">
      <c r="A67" s="637" t="s">
        <v>273</v>
      </c>
      <c r="B67" s="168">
        <v>421929.1496</v>
      </c>
      <c r="C67" s="1003">
        <v>1219236.7494000001</v>
      </c>
      <c r="D67" s="745">
        <f t="shared" si="0"/>
        <v>1.8896717625598249</v>
      </c>
      <c r="E67" s="167">
        <v>4943906.2683799993</v>
      </c>
      <c r="F67" s="168">
        <v>5818033.5656000003</v>
      </c>
      <c r="G67" s="169">
        <f t="shared" si="1"/>
        <v>0.17680903515722027</v>
      </c>
      <c r="H67" s="170">
        <f>(F67/$F$66)</f>
        <v>0.98221179987920915</v>
      </c>
    </row>
    <row r="68" spans="1:10" x14ac:dyDescent="0.25">
      <c r="A68" s="637" t="s">
        <v>267</v>
      </c>
      <c r="B68" s="168">
        <v>19264.831837999998</v>
      </c>
      <c r="C68" s="168">
        <v>21135.017995999999</v>
      </c>
      <c r="D68" s="745">
        <f t="shared" si="0"/>
        <v>9.7077730744114091E-2</v>
      </c>
      <c r="E68" s="646">
        <v>90248.942343999996</v>
      </c>
      <c r="F68" s="647">
        <v>105366.62804</v>
      </c>
      <c r="G68" s="169">
        <f t="shared" si="1"/>
        <v>0.16751094587209939</v>
      </c>
      <c r="H68" s="644">
        <f>(F68/$F$66)</f>
        <v>1.7788200120790916E-2</v>
      </c>
    </row>
    <row r="69" spans="1:10" x14ac:dyDescent="0.25">
      <c r="A69" s="645" t="s">
        <v>720</v>
      </c>
      <c r="B69" s="634">
        <f>SUM(B70:B70)</f>
        <v>2871.1295</v>
      </c>
      <c r="C69" s="634">
        <f>SUM(C70:C70)</f>
        <v>3301.3702799999996</v>
      </c>
      <c r="D69" s="744">
        <f t="shared" si="0"/>
        <v>0.14985070509707055</v>
      </c>
      <c r="E69" s="635">
        <f>SUM(E70:E70)</f>
        <v>13651.896939999999</v>
      </c>
      <c r="F69" s="634">
        <f>SUM(F70:F70)</f>
        <v>14359.081065999999</v>
      </c>
      <c r="G69" s="636">
        <f t="shared" si="1"/>
        <v>5.180116207352501E-2</v>
      </c>
      <c r="H69" s="166">
        <f>SUM(H70)</f>
        <v>1</v>
      </c>
    </row>
    <row r="70" spans="1:10" x14ac:dyDescent="0.25">
      <c r="A70" s="637" t="s">
        <v>274</v>
      </c>
      <c r="B70" s="671">
        <v>2871.1295</v>
      </c>
      <c r="C70" s="638">
        <v>3301.3702799999996</v>
      </c>
      <c r="D70" s="747">
        <f t="shared" ref="D70:D83" si="7">(C70-B70)/B70</f>
        <v>0.14985070509707055</v>
      </c>
      <c r="E70" s="671">
        <v>13651.896939999999</v>
      </c>
      <c r="F70" s="638">
        <v>14359.081065999999</v>
      </c>
      <c r="G70" s="642">
        <f t="shared" ref="G70:G100" si="8">(F70-E70)/E70</f>
        <v>5.180116207352501E-2</v>
      </c>
      <c r="H70" s="644">
        <f>(F70/$F$69)</f>
        <v>1</v>
      </c>
    </row>
    <row r="71" spans="1:10" x14ac:dyDescent="0.25">
      <c r="A71" s="645" t="s">
        <v>721</v>
      </c>
      <c r="B71" s="634">
        <f>SUM(B72:B76)</f>
        <v>2855.7800881120002</v>
      </c>
      <c r="C71" s="634">
        <f>SUM(C72:C76)</f>
        <v>2845.6354489999999</v>
      </c>
      <c r="D71" s="744">
        <f t="shared" si="7"/>
        <v>-3.5523180353523136E-3</v>
      </c>
      <c r="E71" s="635">
        <f>SUM(E72:E76)</f>
        <v>16783.118282436102</v>
      </c>
      <c r="F71" s="634">
        <f>SUM(F72:F76)</f>
        <v>15747.955855512</v>
      </c>
      <c r="G71" s="636">
        <f t="shared" si="8"/>
        <v>-6.1678789930678254E-2</v>
      </c>
      <c r="H71" s="166">
        <f>SUM(H72:H76)</f>
        <v>0.99999999999999989</v>
      </c>
    </row>
    <row r="72" spans="1:10" x14ac:dyDescent="0.25">
      <c r="A72" s="637" t="s">
        <v>248</v>
      </c>
      <c r="B72" s="168">
        <v>1281.119203</v>
      </c>
      <c r="C72" s="168">
        <v>1112.491115</v>
      </c>
      <c r="D72" s="745">
        <f t="shared" si="7"/>
        <v>-0.13162560330461298</v>
      </c>
      <c r="E72" s="167">
        <v>5947.7375952000002</v>
      </c>
      <c r="F72" s="168">
        <v>5710.1546321999995</v>
      </c>
      <c r="G72" s="169">
        <f t="shared" si="8"/>
        <v>-3.9945098316330772E-2</v>
      </c>
      <c r="H72" s="170">
        <f>(F72/$F$71)</f>
        <v>0.36259656075943136</v>
      </c>
    </row>
    <row r="73" spans="1:10" x14ac:dyDescent="0.25">
      <c r="A73" s="637" t="s">
        <v>246</v>
      </c>
      <c r="B73" s="168">
        <v>586.75243680000005</v>
      </c>
      <c r="C73" s="168">
        <v>580.32624799999996</v>
      </c>
      <c r="D73" s="745">
        <f t="shared" si="7"/>
        <v>-1.0952129717682819E-2</v>
      </c>
      <c r="E73" s="167">
        <v>4165.3117545000005</v>
      </c>
      <c r="F73" s="168">
        <v>4274.2728815</v>
      </c>
      <c r="G73" s="169">
        <f t="shared" si="8"/>
        <v>2.6159176892890015E-2</v>
      </c>
      <c r="H73" s="170">
        <f t="shared" ref="H73:H76" si="9">(F73/$F$71)</f>
        <v>0.27141763164162958</v>
      </c>
    </row>
    <row r="74" spans="1:10" x14ac:dyDescent="0.25">
      <c r="A74" s="637" t="s">
        <v>249</v>
      </c>
      <c r="B74" s="168">
        <v>331.12229815199998</v>
      </c>
      <c r="C74" s="168">
        <v>446.28430700000001</v>
      </c>
      <c r="D74" s="745">
        <f t="shared" si="7"/>
        <v>0.34779297404832427</v>
      </c>
      <c r="E74" s="646">
        <v>1984.6295053460999</v>
      </c>
      <c r="F74" s="647">
        <v>2539.5402091819997</v>
      </c>
      <c r="G74" s="169">
        <f t="shared" si="8"/>
        <v>0.27960417918866365</v>
      </c>
      <c r="H74" s="170">
        <f t="shared" si="9"/>
        <v>0.16126157785063425</v>
      </c>
    </row>
    <row r="75" spans="1:10" x14ac:dyDescent="0.25">
      <c r="A75" s="637" t="s">
        <v>250</v>
      </c>
      <c r="B75" s="638">
        <v>246.52733000000001</v>
      </c>
      <c r="C75" s="638">
        <v>346.91271999999998</v>
      </c>
      <c r="D75" s="745">
        <f t="shared" si="7"/>
        <v>0.40719781453845288</v>
      </c>
      <c r="E75" s="646">
        <v>1171.7652349999998</v>
      </c>
      <c r="F75" s="647">
        <v>1346.7312280000001</v>
      </c>
      <c r="G75" s="169">
        <f>(F75-E75)/E75</f>
        <v>0.14931830009447267</v>
      </c>
      <c r="H75" s="170">
        <f t="shared" si="9"/>
        <v>8.5517843735168061E-2</v>
      </c>
    </row>
    <row r="76" spans="1:10" x14ac:dyDescent="0.25">
      <c r="A76" s="637" t="s">
        <v>758</v>
      </c>
      <c r="B76" s="748">
        <v>410.25882015999997</v>
      </c>
      <c r="C76" s="638">
        <v>359.62105899999995</v>
      </c>
      <c r="D76" s="642">
        <f t="shared" si="7"/>
        <v>-0.12342881778934434</v>
      </c>
      <c r="E76" s="1004">
        <v>3513.6741923899999</v>
      </c>
      <c r="F76" s="647">
        <v>1877.25690463</v>
      </c>
      <c r="G76" s="169">
        <f t="shared" si="8"/>
        <v>-0.46572823721225826</v>
      </c>
      <c r="H76" s="170">
        <f t="shared" si="9"/>
        <v>0.11920638601313671</v>
      </c>
      <c r="I76" s="642"/>
      <c r="J76" s="1005"/>
    </row>
    <row r="77" spans="1:10" x14ac:dyDescent="0.25">
      <c r="A77" s="645" t="s">
        <v>722</v>
      </c>
      <c r="B77" s="634">
        <f>SUM(B78:B84)</f>
        <v>2487.8129531</v>
      </c>
      <c r="C77" s="634">
        <f>SUM(C78:C84)</f>
        <v>2016.6442514000003</v>
      </c>
      <c r="D77" s="636">
        <f t="shared" si="7"/>
        <v>-0.18939072614478047</v>
      </c>
      <c r="E77" s="634">
        <f>SUM(E78:E84)</f>
        <v>11354.8670573</v>
      </c>
      <c r="F77" s="634">
        <f>SUM(F78:F84)</f>
        <v>9890.4476340000001</v>
      </c>
      <c r="G77" s="636">
        <f t="shared" si="8"/>
        <v>-0.12896843405652472</v>
      </c>
      <c r="H77" s="166">
        <f>SUM(H78:H84)</f>
        <v>1</v>
      </c>
    </row>
    <row r="78" spans="1:10" x14ac:dyDescent="0.25">
      <c r="A78" s="637" t="s">
        <v>255</v>
      </c>
      <c r="B78" s="749">
        <v>1611.7758976</v>
      </c>
      <c r="C78" s="638">
        <v>1418.2637110000001</v>
      </c>
      <c r="D78" s="745">
        <f t="shared" si="7"/>
        <v>-0.12006147187592735</v>
      </c>
      <c r="E78" s="648">
        <v>7229.7006941</v>
      </c>
      <c r="F78" s="168">
        <v>6090.2529597000012</v>
      </c>
      <c r="G78" s="169">
        <f t="shared" si="8"/>
        <v>-0.15760648782180942</v>
      </c>
      <c r="H78" s="170">
        <f>(F78/$F$77)</f>
        <v>0.61577121532535894</v>
      </c>
    </row>
    <row r="79" spans="1:10" x14ac:dyDescent="0.25">
      <c r="A79" s="637" t="s">
        <v>251</v>
      </c>
      <c r="B79" s="638">
        <v>692.12044000000003</v>
      </c>
      <c r="C79" s="638">
        <v>498.92950200000001</v>
      </c>
      <c r="D79" s="745">
        <f t="shared" si="7"/>
        <v>-0.27912907470266302</v>
      </c>
      <c r="E79" s="167">
        <v>3227.958928</v>
      </c>
      <c r="F79" s="168">
        <v>3172.3996429999997</v>
      </c>
      <c r="G79" s="169">
        <f t="shared" si="8"/>
        <v>-1.7211893409816111E-2</v>
      </c>
      <c r="H79" s="170">
        <f t="shared" ref="H79:H83" si="10">(F79/$F$77)</f>
        <v>0.32075389915562236</v>
      </c>
    </row>
    <row r="80" spans="1:10" x14ac:dyDescent="0.25">
      <c r="A80" s="637" t="s">
        <v>271</v>
      </c>
      <c r="B80" s="638">
        <v>122.18675999999999</v>
      </c>
      <c r="C80" s="638">
        <v>50.389569999999999</v>
      </c>
      <c r="D80" s="747">
        <f t="shared" si="7"/>
        <v>-0.58760204460777909</v>
      </c>
      <c r="E80" s="643">
        <v>601.09702600000003</v>
      </c>
      <c r="F80" s="638">
        <v>399.00191579999995</v>
      </c>
      <c r="G80" s="642">
        <f t="shared" si="8"/>
        <v>-0.33621046429865398</v>
      </c>
      <c r="H80" s="644">
        <f t="shared" si="10"/>
        <v>4.0342149371315292E-2</v>
      </c>
    </row>
    <row r="81" spans="1:8" x14ac:dyDescent="0.25">
      <c r="A81" s="637" t="s">
        <v>262</v>
      </c>
      <c r="B81" s="638">
        <v>59.386155500000001</v>
      </c>
      <c r="C81" s="638">
        <v>45.318284400000003</v>
      </c>
      <c r="D81" s="747">
        <f t="shared" si="7"/>
        <v>-0.23688805886752506</v>
      </c>
      <c r="E81" s="643">
        <v>279.83294820000003</v>
      </c>
      <c r="F81" s="638">
        <v>208.13415650000005</v>
      </c>
      <c r="G81" s="642">
        <f t="shared" si="8"/>
        <v>-0.25621997753015124</v>
      </c>
      <c r="H81" s="644">
        <f t="shared" si="10"/>
        <v>2.1043957179906144E-2</v>
      </c>
    </row>
    <row r="82" spans="1:8" x14ac:dyDescent="0.25">
      <c r="A82" s="637" t="s">
        <v>684</v>
      </c>
      <c r="B82" s="638">
        <v>1.8109</v>
      </c>
      <c r="C82" s="638">
        <v>3.4643839999999999</v>
      </c>
      <c r="D82" s="747">
        <f t="shared" si="7"/>
        <v>0.9130730575956707</v>
      </c>
      <c r="E82" s="643">
        <v>9.2303759999999997</v>
      </c>
      <c r="F82" s="638">
        <v>18.714458999999998</v>
      </c>
      <c r="G82" s="642">
        <f t="shared" si="8"/>
        <v>1.0274860959076855</v>
      </c>
      <c r="H82" s="644">
        <f t="shared" si="10"/>
        <v>1.8921751261961131E-3</v>
      </c>
    </row>
    <row r="83" spans="1:8" x14ac:dyDescent="0.25">
      <c r="A83" s="637" t="s">
        <v>723</v>
      </c>
      <c r="B83" s="750">
        <v>0.53280000000000005</v>
      </c>
      <c r="C83" s="750">
        <v>0.27879999999999999</v>
      </c>
      <c r="D83" s="747">
        <f t="shared" si="7"/>
        <v>-0.47672672672672678</v>
      </c>
      <c r="E83" s="643">
        <v>4.3691000000000004</v>
      </c>
      <c r="F83" s="638">
        <v>1.9444999999999999</v>
      </c>
      <c r="G83" s="642">
        <f t="shared" si="8"/>
        <v>-0.55494266553752503</v>
      </c>
      <c r="H83" s="970">
        <f t="shared" si="10"/>
        <v>1.9660384160121016E-4</v>
      </c>
    </row>
    <row r="84" spans="1:8" x14ac:dyDescent="0.25">
      <c r="A84" s="637" t="s">
        <v>724</v>
      </c>
      <c r="B84" s="638">
        <v>0</v>
      </c>
      <c r="C84" s="638">
        <v>0</v>
      </c>
      <c r="D84" s="747" t="s">
        <v>215</v>
      </c>
      <c r="E84" s="643">
        <v>2.6779850000000001</v>
      </c>
      <c r="F84" s="638">
        <v>0</v>
      </c>
      <c r="G84" s="642" t="s">
        <v>215</v>
      </c>
      <c r="H84" s="644" t="s">
        <v>215</v>
      </c>
    </row>
    <row r="85" spans="1:8" x14ac:dyDescent="0.25">
      <c r="A85" s="645" t="s">
        <v>725</v>
      </c>
      <c r="B85" s="634">
        <f>SUM(B86:B90)</f>
        <v>22.439415000000004</v>
      </c>
      <c r="C85" s="634">
        <f>SUM(C86:C90)</f>
        <v>28.570499000000005</v>
      </c>
      <c r="D85" s="744">
        <f>(C85-B85)/B85</f>
        <v>0.27322833505240668</v>
      </c>
      <c r="E85" s="635">
        <f>SUM(E86:E90)</f>
        <v>106.72598780000001</v>
      </c>
      <c r="F85" s="634">
        <f>SUM(F86:F90)</f>
        <v>115.06486459999999</v>
      </c>
      <c r="G85" s="636">
        <f t="shared" si="8"/>
        <v>7.8133517167596353E-2</v>
      </c>
      <c r="H85" s="166">
        <f>SUM(H86:H90)</f>
        <v>1.0000000000000002</v>
      </c>
    </row>
    <row r="86" spans="1:8" x14ac:dyDescent="0.25">
      <c r="A86" s="637" t="s">
        <v>265</v>
      </c>
      <c r="B86" s="638">
        <v>15.858171</v>
      </c>
      <c r="C86" s="638">
        <v>20.798343000000003</v>
      </c>
      <c r="D86" s="745">
        <f>(C86-B86)/B86</f>
        <v>0.31152217995379178</v>
      </c>
      <c r="E86" s="167">
        <v>76.054012</v>
      </c>
      <c r="F86" s="168">
        <v>75.55705900000001</v>
      </c>
      <c r="G86" s="169">
        <f t="shared" si="8"/>
        <v>-6.5342115022149084E-3</v>
      </c>
      <c r="H86" s="170">
        <f>(F86/$F$85)</f>
        <v>0.65664752887563915</v>
      </c>
    </row>
    <row r="87" spans="1:8" x14ac:dyDescent="0.25">
      <c r="A87" s="637" t="s">
        <v>537</v>
      </c>
      <c r="B87" s="638">
        <v>4.3048200000000003</v>
      </c>
      <c r="C87" s="638">
        <v>5.6195399999999998</v>
      </c>
      <c r="D87" s="747">
        <f>(C87-B87)/B87</f>
        <v>0.30540649783266183</v>
      </c>
      <c r="E87" s="643">
        <v>21.974863800000001</v>
      </c>
      <c r="F87" s="638">
        <v>26.653817399999998</v>
      </c>
      <c r="G87" s="642">
        <f t="shared" si="8"/>
        <v>0.21292298521549863</v>
      </c>
      <c r="H87" s="644">
        <f t="shared" ref="H87:H90" si="11">(F87/$F$85)</f>
        <v>0.23164167004981639</v>
      </c>
    </row>
    <row r="88" spans="1:8" x14ac:dyDescent="0.25">
      <c r="A88" s="637" t="s">
        <v>272</v>
      </c>
      <c r="B88" s="750">
        <v>1.8671519999999999</v>
      </c>
      <c r="C88" s="750">
        <v>2.125416</v>
      </c>
      <c r="D88" s="747">
        <f>(C88-B88)/B88</f>
        <v>0.1383197511504152</v>
      </c>
      <c r="E88" s="643">
        <v>6.3392819999999999</v>
      </c>
      <c r="F88" s="638">
        <v>9.092198999999999</v>
      </c>
      <c r="G88" s="642">
        <f t="shared" si="8"/>
        <v>0.43426321782182892</v>
      </c>
      <c r="H88" s="644">
        <f t="shared" si="11"/>
        <v>7.9018030669980907E-2</v>
      </c>
    </row>
    <row r="89" spans="1:8" x14ac:dyDescent="0.25">
      <c r="A89" s="637" t="s">
        <v>271</v>
      </c>
      <c r="B89" s="751">
        <v>0.36117199999999999</v>
      </c>
      <c r="C89" s="1006">
        <v>0</v>
      </c>
      <c r="D89" s="747" t="s">
        <v>215</v>
      </c>
      <c r="E89" s="643">
        <v>1.8055300000000001</v>
      </c>
      <c r="F89" s="638">
        <v>3.5294892</v>
      </c>
      <c r="G89" s="642">
        <f t="shared" si="8"/>
        <v>0.95482168670695022</v>
      </c>
      <c r="H89" s="644">
        <f t="shared" si="11"/>
        <v>3.0673909123080829E-2</v>
      </c>
    </row>
    <row r="90" spans="1:8" x14ac:dyDescent="0.25">
      <c r="A90" s="637" t="s">
        <v>723</v>
      </c>
      <c r="B90" s="752">
        <v>4.8099999999999997E-2</v>
      </c>
      <c r="C90" s="752">
        <v>2.7199999999999998E-2</v>
      </c>
      <c r="D90" s="747">
        <f t="shared" ref="D90:D100" si="12">(C90-B90)/B90</f>
        <v>-0.43451143451143448</v>
      </c>
      <c r="E90" s="763">
        <v>0.55230000000000012</v>
      </c>
      <c r="F90" s="750">
        <v>0.23230000000000001</v>
      </c>
      <c r="G90" s="642">
        <f t="shared" si="8"/>
        <v>-0.57939525620133991</v>
      </c>
      <c r="H90" s="644">
        <f t="shared" si="11"/>
        <v>2.0188612814827926E-3</v>
      </c>
    </row>
    <row r="91" spans="1:8" x14ac:dyDescent="0.25">
      <c r="A91" s="645" t="s">
        <v>726</v>
      </c>
      <c r="B91" s="634">
        <f>SUM(B92:B94)</f>
        <v>27.668381</v>
      </c>
      <c r="C91" s="634">
        <f>SUM(C92:C94)</f>
        <v>21.732047000000001</v>
      </c>
      <c r="D91" s="744">
        <f t="shared" si="12"/>
        <v>-0.21455299462588717</v>
      </c>
      <c r="E91" s="635">
        <f>SUM(E92:E94)</f>
        <v>140.867097</v>
      </c>
      <c r="F91" s="634">
        <f>SUM(F92:F94)</f>
        <v>115.41873300000002</v>
      </c>
      <c r="G91" s="636">
        <f t="shared" si="8"/>
        <v>-0.1806551319787614</v>
      </c>
      <c r="H91" s="166">
        <f>SUM(H92:H94)</f>
        <v>0.99999999999999989</v>
      </c>
    </row>
    <row r="92" spans="1:8" x14ac:dyDescent="0.25">
      <c r="A92" s="637" t="s">
        <v>718</v>
      </c>
      <c r="B92" s="638">
        <v>14.516</v>
      </c>
      <c r="C92" s="638">
        <v>12.706802</v>
      </c>
      <c r="D92" s="745">
        <f t="shared" si="12"/>
        <v>-0.12463474786442548</v>
      </c>
      <c r="E92" s="167">
        <v>80.657111999999998</v>
      </c>
      <c r="F92" s="168">
        <v>67.738230000000001</v>
      </c>
      <c r="G92" s="169">
        <f t="shared" si="8"/>
        <v>-0.16017040134042981</v>
      </c>
      <c r="H92" s="170">
        <f>(F92/$F$91)</f>
        <v>0.58689112451095782</v>
      </c>
    </row>
    <row r="93" spans="1:8" x14ac:dyDescent="0.25">
      <c r="A93" s="637" t="s">
        <v>271</v>
      </c>
      <c r="B93" s="1006">
        <v>7.6154700000000002</v>
      </c>
      <c r="C93" s="1006">
        <v>5.1046860000000001</v>
      </c>
      <c r="D93" s="745">
        <f t="shared" si="12"/>
        <v>-0.32969521250822342</v>
      </c>
      <c r="E93" s="167">
        <v>39.234059999999999</v>
      </c>
      <c r="F93" s="168">
        <v>25.904676000000002</v>
      </c>
      <c r="G93" s="169">
        <f t="shared" si="8"/>
        <v>-0.33974011356459149</v>
      </c>
      <c r="H93" s="170">
        <f t="shared" ref="H93:H94" si="13">(F93/$F$91)</f>
        <v>0.22444082798933512</v>
      </c>
    </row>
    <row r="94" spans="1:8" ht="15.75" customHeight="1" x14ac:dyDescent="0.25">
      <c r="A94" s="637" t="s">
        <v>537</v>
      </c>
      <c r="B94" s="638">
        <v>5.5369109999999999</v>
      </c>
      <c r="C94" s="638">
        <v>3.9205589999999999</v>
      </c>
      <c r="D94" s="745">
        <f t="shared" si="12"/>
        <v>-0.29192305962656795</v>
      </c>
      <c r="E94" s="167">
        <v>20.975925</v>
      </c>
      <c r="F94" s="168">
        <v>21.775827000000003</v>
      </c>
      <c r="G94" s="169">
        <f t="shared" si="8"/>
        <v>3.8134289667797867E-2</v>
      </c>
      <c r="H94" s="644">
        <f t="shared" si="13"/>
        <v>0.188668047499707</v>
      </c>
    </row>
    <row r="95" spans="1:8" x14ac:dyDescent="0.25">
      <c r="A95" s="645" t="s">
        <v>727</v>
      </c>
      <c r="B95" s="634">
        <f>SUM(B96:B99)</f>
        <v>3840.2648920000006</v>
      </c>
      <c r="C95" s="634">
        <f>SUM(C96:C99)</f>
        <v>3105.3971600000004</v>
      </c>
      <c r="D95" s="744">
        <f t="shared" si="12"/>
        <v>-0.19135860485324044</v>
      </c>
      <c r="E95" s="635">
        <f>SUM(E96:E99)</f>
        <v>14923.234393799998</v>
      </c>
      <c r="F95" s="634">
        <f>SUM(F96:F99)</f>
        <v>17104.362267700002</v>
      </c>
      <c r="G95" s="636">
        <f t="shared" si="8"/>
        <v>0.14615651113850864</v>
      </c>
      <c r="H95" s="166">
        <f>SUM(H96:H99)</f>
        <v>0.99999999999999978</v>
      </c>
    </row>
    <row r="96" spans="1:8" x14ac:dyDescent="0.25">
      <c r="A96" s="637" t="s">
        <v>262</v>
      </c>
      <c r="B96" s="638">
        <v>3748.0129110000003</v>
      </c>
      <c r="C96" s="638">
        <v>3028.7725050000004</v>
      </c>
      <c r="D96" s="745">
        <f t="shared" si="12"/>
        <v>-0.19189912710522139</v>
      </c>
      <c r="E96" s="167">
        <v>14449.399021799998</v>
      </c>
      <c r="F96" s="168">
        <v>16703.040027700001</v>
      </c>
      <c r="G96" s="169">
        <f t="shared" si="8"/>
        <v>0.1559678020172261</v>
      </c>
      <c r="H96" s="170">
        <f>(F96/$F$95)</f>
        <v>0.97653684868696555</v>
      </c>
    </row>
    <row r="97" spans="1:8" x14ac:dyDescent="0.25">
      <c r="A97" s="637" t="s">
        <v>718</v>
      </c>
      <c r="B97" s="638">
        <v>79.099599999999995</v>
      </c>
      <c r="C97" s="638">
        <v>62.154411999999994</v>
      </c>
      <c r="D97" s="747">
        <f t="shared" si="12"/>
        <v>-0.21422596321599607</v>
      </c>
      <c r="E97" s="643">
        <v>413.07659899999999</v>
      </c>
      <c r="F97" s="638">
        <v>327.53474299999993</v>
      </c>
      <c r="G97" s="642">
        <f t="shared" si="8"/>
        <v>-0.20708473006479861</v>
      </c>
      <c r="H97" s="170">
        <f t="shared" ref="H97:H99" si="14">(F97/$F$95)</f>
        <v>1.9149193514131704E-2</v>
      </c>
    </row>
    <row r="98" spans="1:8" x14ac:dyDescent="0.25">
      <c r="A98" s="637" t="s">
        <v>271</v>
      </c>
      <c r="B98" s="638">
        <v>7.6154700000000002</v>
      </c>
      <c r="C98" s="638">
        <v>10.549683999999999</v>
      </c>
      <c r="D98" s="747">
        <f t="shared" si="12"/>
        <v>0.38529650829167456</v>
      </c>
      <c r="E98" s="643">
        <v>40.654797000000002</v>
      </c>
      <c r="F98" s="638">
        <v>52.011669999999995</v>
      </c>
      <c r="G98" s="642">
        <f t="shared" si="8"/>
        <v>0.2793489043863629</v>
      </c>
      <c r="H98" s="170">
        <f t="shared" si="14"/>
        <v>3.0408423994982376E-3</v>
      </c>
    </row>
    <row r="99" spans="1:8" x14ac:dyDescent="0.25">
      <c r="A99" s="637" t="s">
        <v>537</v>
      </c>
      <c r="B99" s="638">
        <v>5.5369109999999999</v>
      </c>
      <c r="C99" s="638">
        <v>3.9205589999999999</v>
      </c>
      <c r="D99" s="747">
        <f t="shared" si="12"/>
        <v>-0.29192305962656795</v>
      </c>
      <c r="E99" s="643">
        <v>20.103975999999999</v>
      </c>
      <c r="F99" s="638">
        <v>21.775827000000003</v>
      </c>
      <c r="G99" s="642">
        <f t="shared" si="8"/>
        <v>8.3160216665599071E-2</v>
      </c>
      <c r="H99" s="644">
        <f t="shared" si="14"/>
        <v>1.2731153994043746E-3</v>
      </c>
    </row>
    <row r="100" spans="1:8" x14ac:dyDescent="0.25">
      <c r="A100" s="645" t="s">
        <v>728</v>
      </c>
      <c r="B100" s="1007">
        <f>SUM(B101:B101)</f>
        <v>3.6912739999999999</v>
      </c>
      <c r="C100" s="1007">
        <f>SUM(C101:C101)</f>
        <v>3.9205589999999999</v>
      </c>
      <c r="D100" s="744">
        <f t="shared" si="12"/>
        <v>6.2115410560148056E-2</v>
      </c>
      <c r="E100" s="713">
        <f>SUM(E101:E101)</f>
        <v>13.98395</v>
      </c>
      <c r="F100" s="649">
        <f>SUM(F101:F101)</f>
        <v>21.775827000000003</v>
      </c>
      <c r="G100" s="636">
        <f t="shared" si="8"/>
        <v>0.55720143450169679</v>
      </c>
      <c r="H100" s="650">
        <f>SUM(H101:H101)</f>
        <v>1</v>
      </c>
    </row>
    <row r="101" spans="1:8" ht="15.75" thickBot="1" x14ac:dyDescent="0.3">
      <c r="A101" s="714" t="s">
        <v>537</v>
      </c>
      <c r="B101" s="1008">
        <v>3.6912739999999999</v>
      </c>
      <c r="C101" s="1008">
        <v>3.9205589999999999</v>
      </c>
      <c r="D101" s="753">
        <f>(C101-B101)/B101</f>
        <v>6.2115410560148056E-2</v>
      </c>
      <c r="E101" s="715">
        <v>13.98395</v>
      </c>
      <c r="F101" s="754">
        <v>21.775827000000003</v>
      </c>
      <c r="G101" s="755">
        <f>(F101-E101)/E101</f>
        <v>0.55720143450169679</v>
      </c>
      <c r="H101" s="756">
        <f>F101/F100</f>
        <v>1</v>
      </c>
    </row>
    <row r="102" spans="1:8" ht="15.75" thickBot="1" x14ac:dyDescent="0.3">
      <c r="A102" s="711"/>
      <c r="B102" s="757"/>
      <c r="C102" s="757"/>
      <c r="D102" s="651"/>
      <c r="E102" s="710"/>
      <c r="F102" s="710"/>
      <c r="G102" s="651"/>
      <c r="H102" s="712"/>
    </row>
    <row r="103" spans="1:8" ht="57.75" customHeight="1" thickBot="1" x14ac:dyDescent="0.3">
      <c r="A103" s="1080" t="s">
        <v>853</v>
      </c>
      <c r="B103" s="1081"/>
      <c r="C103" s="1081"/>
      <c r="D103" s="1081"/>
      <c r="E103" s="1081"/>
      <c r="F103" s="1081"/>
      <c r="G103" s="1081"/>
      <c r="H103" s="1082"/>
    </row>
  </sheetData>
  <mergeCells count="4">
    <mergeCell ref="A2:I2"/>
    <mergeCell ref="B4:D4"/>
    <mergeCell ref="E4:H4"/>
    <mergeCell ref="A103:H103"/>
  </mergeCells>
  <printOptions horizontalCentered="1" verticalCentered="1"/>
  <pageMargins left="0" right="0" top="0" bottom="0" header="0.31496062992125984" footer="0.31496062992125984"/>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B418E-4B8B-4194-AA38-B2F71E028A53}">
  <sheetPr>
    <tabColor rgb="FF002060"/>
  </sheetPr>
  <dimension ref="A1:O119"/>
  <sheetViews>
    <sheetView showGridLines="0" view="pageBreakPreview" zoomScaleNormal="100" zoomScaleSheetLayoutView="100" workbookViewId="0"/>
  </sheetViews>
  <sheetFormatPr baseColWidth="10" defaultColWidth="11.42578125" defaultRowHeight="15" x14ac:dyDescent="0.25"/>
  <cols>
    <col min="1" max="1" width="53.140625" customWidth="1"/>
    <col min="2" max="2" width="11.5703125" style="4" bestFit="1" customWidth="1"/>
    <col min="3" max="3" width="11.7109375" style="4" bestFit="1" customWidth="1"/>
    <col min="4" max="4" width="10.7109375" style="765" bestFit="1" customWidth="1"/>
    <col min="5" max="5" width="12.42578125" customWidth="1"/>
    <col min="6" max="6" width="12.140625" bestFit="1" customWidth="1"/>
    <col min="8" max="8" width="9.140625" customWidth="1"/>
    <col min="9" max="9" width="2.28515625" customWidth="1"/>
    <col min="10" max="10" width="15.42578125" customWidth="1"/>
  </cols>
  <sheetData>
    <row r="1" spans="1:8" x14ac:dyDescent="0.25">
      <c r="A1" s="100" t="s">
        <v>729</v>
      </c>
      <c r="B1" s="621"/>
      <c r="C1" s="621"/>
      <c r="D1" s="759"/>
    </row>
    <row r="2" spans="1:8" ht="15.75" customHeight="1" x14ac:dyDescent="0.25">
      <c r="A2" s="54" t="s">
        <v>730</v>
      </c>
      <c r="B2" s="621"/>
      <c r="C2" s="621"/>
      <c r="D2" s="759"/>
    </row>
    <row r="3" spans="1:8" ht="15.75" thickBot="1" x14ac:dyDescent="0.3">
      <c r="A3" s="72"/>
      <c r="B3" s="652"/>
      <c r="C3" s="652"/>
      <c r="D3" s="759"/>
    </row>
    <row r="4" spans="1:8" ht="15.75" thickBot="1" x14ac:dyDescent="0.3">
      <c r="A4" s="73"/>
      <c r="B4" s="1083" t="s">
        <v>848</v>
      </c>
      <c r="C4" s="1084"/>
      <c r="D4" s="1084"/>
      <c r="E4" s="1083" t="s">
        <v>849</v>
      </c>
      <c r="F4" s="1084"/>
      <c r="G4" s="1084"/>
      <c r="H4" s="1085"/>
    </row>
    <row r="5" spans="1:8" ht="15.75" thickBot="1" x14ac:dyDescent="0.3">
      <c r="A5" s="653" t="s">
        <v>731</v>
      </c>
      <c r="B5" s="631">
        <v>2025</v>
      </c>
      <c r="C5" s="630">
        <v>2026</v>
      </c>
      <c r="D5" s="743" t="s">
        <v>243</v>
      </c>
      <c r="E5" s="631">
        <v>2025</v>
      </c>
      <c r="F5" s="630">
        <v>2026</v>
      </c>
      <c r="G5" s="632" t="s">
        <v>243</v>
      </c>
      <c r="H5" s="888" t="s">
        <v>245</v>
      </c>
    </row>
    <row r="6" spans="1:8" x14ac:dyDescent="0.25">
      <c r="A6" s="654" t="s">
        <v>732</v>
      </c>
      <c r="B6" s="655">
        <f>+SUM(B7:B21)</f>
        <v>220911.28287911677</v>
      </c>
      <c r="C6" s="656">
        <f>+SUM(C7:C21)</f>
        <v>226095.53019580001</v>
      </c>
      <c r="D6" s="657">
        <f>(C6-B6)/B6</f>
        <v>2.3467553350455479E-2</v>
      </c>
      <c r="E6" s="655">
        <f>+SUM(E7:E21)</f>
        <v>1107684.922632921</v>
      </c>
      <c r="F6" s="656">
        <f>+SUM(F7:F21)</f>
        <v>1144379.6294050366</v>
      </c>
      <c r="G6" s="657">
        <f>(F6-E6)/E6</f>
        <v>3.3127386698460923E-2</v>
      </c>
      <c r="H6" s="658">
        <f>SUM(H7:H21)</f>
        <v>1</v>
      </c>
    </row>
    <row r="7" spans="1:8" x14ac:dyDescent="0.25">
      <c r="A7" s="315" t="s">
        <v>228</v>
      </c>
      <c r="B7" s="171">
        <v>23589.915440899997</v>
      </c>
      <c r="C7" s="652">
        <v>39952.631937999999</v>
      </c>
      <c r="D7" s="660">
        <f t="shared" ref="D7:D71" si="0">+C7/B7-1</f>
        <v>0.6936318418814873</v>
      </c>
      <c r="E7" s="171">
        <v>145108.10163670999</v>
      </c>
      <c r="F7" s="652">
        <v>224297.33754060001</v>
      </c>
      <c r="G7" s="660">
        <f t="shared" ref="G7:G72" si="1">+F7/E7-1</f>
        <v>0.5457258072478044</v>
      </c>
      <c r="H7" s="661">
        <f t="shared" ref="H7:H21" si="2">(F7/$F$6)</f>
        <v>0.19599906515044513</v>
      </c>
    </row>
    <row r="8" spans="1:8" x14ac:dyDescent="0.25">
      <c r="A8" s="659" t="s">
        <v>222</v>
      </c>
      <c r="B8" s="171">
        <v>40460.053507483797</v>
      </c>
      <c r="C8" s="652">
        <v>37761.027851999999</v>
      </c>
      <c r="D8" s="660">
        <f t="shared" si="0"/>
        <v>-6.6708405488998368E-2</v>
      </c>
      <c r="E8" s="171">
        <v>198733.56211975671</v>
      </c>
      <c r="F8" s="652">
        <v>186134.50061005499</v>
      </c>
      <c r="G8" s="660">
        <f t="shared" si="1"/>
        <v>-6.3396747762763495E-2</v>
      </c>
      <c r="H8" s="661">
        <f t="shared" si="2"/>
        <v>0.16265100830816639</v>
      </c>
    </row>
    <row r="9" spans="1:8" x14ac:dyDescent="0.25">
      <c r="A9" s="659" t="s">
        <v>275</v>
      </c>
      <c r="B9" s="171">
        <v>37668.601260000003</v>
      </c>
      <c r="C9" s="652">
        <v>35682.581969999999</v>
      </c>
      <c r="D9" s="660">
        <f t="shared" si="0"/>
        <v>-5.2723467916737876E-2</v>
      </c>
      <c r="E9" s="171">
        <v>173091.23968599999</v>
      </c>
      <c r="F9" s="652">
        <v>175044.75194399999</v>
      </c>
      <c r="G9" s="660">
        <f t="shared" si="1"/>
        <v>1.1286026153280782E-2</v>
      </c>
      <c r="H9" s="661">
        <f t="shared" si="2"/>
        <v>0.15296038783476584</v>
      </c>
    </row>
    <row r="10" spans="1:8" x14ac:dyDescent="0.25">
      <c r="A10" s="662" t="s">
        <v>218</v>
      </c>
      <c r="B10" s="760">
        <v>29689.082580789996</v>
      </c>
      <c r="C10" s="761">
        <v>30476.414386</v>
      </c>
      <c r="D10" s="660">
        <f t="shared" si="0"/>
        <v>2.6519236593704587E-2</v>
      </c>
      <c r="E10" s="171">
        <v>166275.71507167001</v>
      </c>
      <c r="F10" s="652">
        <v>161267.71861446</v>
      </c>
      <c r="G10" s="660">
        <f t="shared" si="1"/>
        <v>-3.0118628297893135E-2</v>
      </c>
      <c r="H10" s="661">
        <f t="shared" si="2"/>
        <v>0.14092152155688331</v>
      </c>
    </row>
    <row r="11" spans="1:8" x14ac:dyDescent="0.25">
      <c r="A11" s="315" t="s">
        <v>216</v>
      </c>
      <c r="B11" s="760">
        <v>21345.560759607997</v>
      </c>
      <c r="C11" s="663">
        <v>20925.120688000006</v>
      </c>
      <c r="D11" s="660">
        <f t="shared" si="0"/>
        <v>-1.9696838904489478E-2</v>
      </c>
      <c r="E11" s="171">
        <v>102576.203976533</v>
      </c>
      <c r="F11" s="664">
        <v>98542.285635234017</v>
      </c>
      <c r="G11" s="660">
        <f t="shared" si="1"/>
        <v>-3.9326063793722055E-2</v>
      </c>
      <c r="H11" s="661">
        <f t="shared" si="2"/>
        <v>8.6109786563105972E-2</v>
      </c>
    </row>
    <row r="12" spans="1:8" x14ac:dyDescent="0.25">
      <c r="A12" s="315" t="s">
        <v>227</v>
      </c>
      <c r="B12" s="760">
        <v>21747.416340464002</v>
      </c>
      <c r="C12" s="663">
        <v>19658.439023999999</v>
      </c>
      <c r="D12" s="660">
        <f t="shared" si="0"/>
        <v>-9.6056344522046921E-2</v>
      </c>
      <c r="E12" s="171">
        <v>105850.98682832401</v>
      </c>
      <c r="F12" s="664">
        <v>96073.605005624006</v>
      </c>
      <c r="G12" s="660">
        <f t="shared" si="1"/>
        <v>-9.2369302504072048E-2</v>
      </c>
      <c r="H12" s="661">
        <f t="shared" si="2"/>
        <v>8.3952564810658784E-2</v>
      </c>
    </row>
    <row r="13" spans="1:8" x14ac:dyDescent="0.25">
      <c r="A13" s="315" t="s">
        <v>236</v>
      </c>
      <c r="B13" s="760">
        <v>17059.013424680001</v>
      </c>
      <c r="C13" s="663">
        <v>14526.558133999999</v>
      </c>
      <c r="D13" s="660">
        <f t="shared" si="0"/>
        <v>-0.14845262311689089</v>
      </c>
      <c r="E13" s="171">
        <v>72812.391969429998</v>
      </c>
      <c r="F13" s="664">
        <v>73763.042357339989</v>
      </c>
      <c r="G13" s="660">
        <f t="shared" si="1"/>
        <v>1.3056162037762942E-2</v>
      </c>
      <c r="H13" s="661">
        <f t="shared" si="2"/>
        <v>6.445679428572966E-2</v>
      </c>
    </row>
    <row r="14" spans="1:8" x14ac:dyDescent="0.25">
      <c r="A14" s="315" t="s">
        <v>224</v>
      </c>
      <c r="B14" s="760">
        <v>17218.735804920001</v>
      </c>
      <c r="C14" s="663">
        <v>14899.9653</v>
      </c>
      <c r="D14" s="660">
        <f t="shared" si="0"/>
        <v>-0.13466554869013359</v>
      </c>
      <c r="E14" s="171">
        <v>80114.085212279999</v>
      </c>
      <c r="F14" s="664">
        <v>71359.69588195</v>
      </c>
      <c r="G14" s="660">
        <f t="shared" si="1"/>
        <v>-0.10927403473600561</v>
      </c>
      <c r="H14" s="661">
        <f t="shared" si="2"/>
        <v>6.2356663862541781E-2</v>
      </c>
    </row>
    <row r="15" spans="1:8" x14ac:dyDescent="0.25">
      <c r="A15" s="315" t="s">
        <v>237</v>
      </c>
      <c r="B15" s="760">
        <v>5071.3794790909997</v>
      </c>
      <c r="C15" s="663">
        <v>5143.1347860000005</v>
      </c>
      <c r="D15" s="660">
        <f t="shared" si="0"/>
        <v>1.4149070722245138E-2</v>
      </c>
      <c r="E15" s="171">
        <v>24096.031721578001</v>
      </c>
      <c r="F15" s="664">
        <v>22971.924959062002</v>
      </c>
      <c r="G15" s="660">
        <f t="shared" si="1"/>
        <v>-4.6651115648613684E-2</v>
      </c>
      <c r="H15" s="661">
        <f t="shared" si="2"/>
        <v>2.0073692653027313E-2</v>
      </c>
    </row>
    <row r="16" spans="1:8" x14ac:dyDescent="0.25">
      <c r="A16" s="315" t="s">
        <v>217</v>
      </c>
      <c r="B16" s="760">
        <v>3147.2960919800003</v>
      </c>
      <c r="C16" s="663">
        <v>3670.5887150000003</v>
      </c>
      <c r="D16" s="660">
        <f t="shared" si="0"/>
        <v>0.16626736338962966</v>
      </c>
      <c r="E16" s="171">
        <v>20298.006543624</v>
      </c>
      <c r="F16" s="664">
        <v>18575.56599159</v>
      </c>
      <c r="G16" s="660">
        <f t="shared" si="1"/>
        <v>-8.4857621280797768E-2</v>
      </c>
      <c r="H16" s="661">
        <f t="shared" si="2"/>
        <v>1.6231996371035933E-2</v>
      </c>
    </row>
    <row r="17" spans="1:8" x14ac:dyDescent="0.25">
      <c r="A17" s="315" t="s">
        <v>219</v>
      </c>
      <c r="B17" s="760">
        <v>1965.0454</v>
      </c>
      <c r="C17" s="761">
        <v>1528.699014</v>
      </c>
      <c r="D17" s="660">
        <f t="shared" si="0"/>
        <v>-0.22205409910631069</v>
      </c>
      <c r="E17" s="171">
        <v>9959.4926149999992</v>
      </c>
      <c r="F17" s="652">
        <v>7847.9114769000007</v>
      </c>
      <c r="G17" s="660">
        <f t="shared" si="1"/>
        <v>-0.21201693898740837</v>
      </c>
      <c r="H17" s="661">
        <f t="shared" si="2"/>
        <v>6.8577867652014511E-3</v>
      </c>
    </row>
    <row r="18" spans="1:8" x14ac:dyDescent="0.25">
      <c r="A18" s="315" t="s">
        <v>235</v>
      </c>
      <c r="B18" s="760">
        <v>1574.2875857000001</v>
      </c>
      <c r="C18" s="663">
        <v>1621.5196017999999</v>
      </c>
      <c r="D18" s="660">
        <f t="shared" si="0"/>
        <v>3.0002152420580908E-2</v>
      </c>
      <c r="E18" s="171">
        <v>7386.238125885</v>
      </c>
      <c r="F18" s="664">
        <v>7372.9062570999986</v>
      </c>
      <c r="G18" s="660">
        <f t="shared" si="1"/>
        <v>-1.8049605980451355E-3</v>
      </c>
      <c r="H18" s="661">
        <f t="shared" si="2"/>
        <v>6.4427101528652473E-3</v>
      </c>
    </row>
    <row r="19" spans="1:8" x14ac:dyDescent="0.25">
      <c r="A19" s="315" t="s">
        <v>234</v>
      </c>
      <c r="B19" s="760">
        <v>153.0512118</v>
      </c>
      <c r="C19" s="663">
        <v>164.556997</v>
      </c>
      <c r="D19" s="973">
        <f t="shared" si="0"/>
        <v>7.5176047707712357E-2</v>
      </c>
      <c r="E19" s="760">
        <v>713.88629400000002</v>
      </c>
      <c r="F19" s="663">
        <v>850.18874529999994</v>
      </c>
      <c r="G19" s="973">
        <f t="shared" si="1"/>
        <v>0.19093019777180364</v>
      </c>
      <c r="H19" s="975">
        <f t="shared" si="2"/>
        <v>7.4292544489105723E-4</v>
      </c>
    </row>
    <row r="20" spans="1:8" x14ac:dyDescent="0.25">
      <c r="A20" s="315" t="s">
        <v>229</v>
      </c>
      <c r="B20" s="760">
        <v>175.57077810000001</v>
      </c>
      <c r="C20" s="971">
        <v>84.291790000000006</v>
      </c>
      <c r="D20" s="973">
        <f t="shared" si="0"/>
        <v>-0.51989852233843914</v>
      </c>
      <c r="E20" s="760">
        <v>503.85285729999998</v>
      </c>
      <c r="F20" s="663">
        <v>163.28291342150001</v>
      </c>
      <c r="G20" s="973">
        <f t="shared" si="1"/>
        <v>-0.67593135365653101</v>
      </c>
      <c r="H20" s="972">
        <f t="shared" si="2"/>
        <v>1.4268247111877627E-4</v>
      </c>
    </row>
    <row r="21" spans="1:8" ht="15.75" thickBot="1" x14ac:dyDescent="0.3">
      <c r="A21" s="315" t="s">
        <v>232</v>
      </c>
      <c r="B21" s="760">
        <v>46.273213600000005</v>
      </c>
      <c r="C21" s="663">
        <v>0</v>
      </c>
      <c r="D21" s="973" t="s">
        <v>215</v>
      </c>
      <c r="E21" s="760">
        <v>165.12797482999997</v>
      </c>
      <c r="F21" s="663">
        <v>114.91147240000001</v>
      </c>
      <c r="G21" s="973">
        <f t="shared" si="1"/>
        <v>-0.30410657238240879</v>
      </c>
      <c r="H21" s="972">
        <f t="shared" si="2"/>
        <v>1.0041376956328952E-4</v>
      </c>
    </row>
    <row r="22" spans="1:8" x14ac:dyDescent="0.25">
      <c r="A22" s="654" t="s">
        <v>733</v>
      </c>
      <c r="B22" s="665">
        <f>+SUM(B23:B38)</f>
        <v>8890323.5848510806</v>
      </c>
      <c r="C22" s="666">
        <f>+SUM(C23:C38)</f>
        <v>8388461.5521410955</v>
      </c>
      <c r="D22" s="657">
        <f>+C22/B22-1</f>
        <v>-5.6450367404528135E-2</v>
      </c>
      <c r="E22" s="665">
        <f>+SUM(E23:E38)</f>
        <v>43546265.040167823</v>
      </c>
      <c r="F22" s="666">
        <f>+SUM(F23:F38)</f>
        <v>41631195.035801291</v>
      </c>
      <c r="G22" s="657">
        <f>+F22/E22-1</f>
        <v>-4.3977824564289003E-2</v>
      </c>
      <c r="H22" s="658">
        <f>SUM(H23:H38)</f>
        <v>1.0000000000000002</v>
      </c>
    </row>
    <row r="23" spans="1:8" x14ac:dyDescent="0.25">
      <c r="A23" s="315" t="s">
        <v>231</v>
      </c>
      <c r="B23" s="667">
        <v>2594236.4370279498</v>
      </c>
      <c r="C23" s="664">
        <v>2435930.9512390001</v>
      </c>
      <c r="D23" s="973">
        <f t="shared" si="0"/>
        <v>-6.1021996117790356E-2</v>
      </c>
      <c r="E23" s="667">
        <v>12859340.455006158</v>
      </c>
      <c r="F23" s="664">
        <v>10988825.3516021</v>
      </c>
      <c r="G23" s="660">
        <f t="shared" si="1"/>
        <v>-0.14545964545762258</v>
      </c>
      <c r="H23" s="661">
        <f t="shared" ref="H23:H38" si="3">(F23/$F$22)</f>
        <v>0.26395651967598133</v>
      </c>
    </row>
    <row r="24" spans="1:8" x14ac:dyDescent="0.25">
      <c r="A24" s="659" t="s">
        <v>219</v>
      </c>
      <c r="B24" s="667">
        <v>2229602.305898</v>
      </c>
      <c r="C24" s="664">
        <v>1962431.8061400002</v>
      </c>
      <c r="D24" s="660">
        <f t="shared" si="0"/>
        <v>-0.11982876903708328</v>
      </c>
      <c r="E24" s="667">
        <v>9825385.4083389994</v>
      </c>
      <c r="F24" s="664">
        <v>10658013.249575</v>
      </c>
      <c r="G24" s="660">
        <f t="shared" si="1"/>
        <v>8.474251203716987E-2</v>
      </c>
      <c r="H24" s="661">
        <f t="shared" si="3"/>
        <v>0.25601026442814101</v>
      </c>
    </row>
    <row r="25" spans="1:8" x14ac:dyDescent="0.25">
      <c r="A25" s="659" t="s">
        <v>218</v>
      </c>
      <c r="B25" s="667">
        <v>1845651.6708471437</v>
      </c>
      <c r="C25" s="664">
        <v>1827489.8906269995</v>
      </c>
      <c r="D25" s="660">
        <f t="shared" si="0"/>
        <v>-9.8403076306419202E-3</v>
      </c>
      <c r="E25" s="667">
        <v>9604170.629154617</v>
      </c>
      <c r="F25" s="663">
        <v>9109212.3798420131</v>
      </c>
      <c r="G25" s="660">
        <f t="shared" si="1"/>
        <v>-5.1535761746058339E-2</v>
      </c>
      <c r="H25" s="661">
        <f t="shared" si="3"/>
        <v>0.21880737202015044</v>
      </c>
    </row>
    <row r="26" spans="1:8" x14ac:dyDescent="0.25">
      <c r="A26" s="659" t="s">
        <v>232</v>
      </c>
      <c r="B26" s="762">
        <v>678451.02901159192</v>
      </c>
      <c r="C26" s="663">
        <v>676070.07404600002</v>
      </c>
      <c r="D26" s="660">
        <f t="shared" si="0"/>
        <v>-3.5093984145924129E-3</v>
      </c>
      <c r="E26" s="667">
        <v>3488115.4086588798</v>
      </c>
      <c r="F26" s="664">
        <v>3350860.7358632069</v>
      </c>
      <c r="G26" s="660">
        <f t="shared" si="1"/>
        <v>-3.9349234963657609E-2</v>
      </c>
      <c r="H26" s="661">
        <f t="shared" si="3"/>
        <v>8.0489179639969266E-2</v>
      </c>
    </row>
    <row r="27" spans="1:8" x14ac:dyDescent="0.25">
      <c r="A27" s="659" t="s">
        <v>217</v>
      </c>
      <c r="B27" s="762">
        <v>348292.06812687503</v>
      </c>
      <c r="C27" s="663">
        <v>362732.78859499993</v>
      </c>
      <c r="D27" s="660">
        <f t="shared" si="0"/>
        <v>4.1461525511584441E-2</v>
      </c>
      <c r="E27" s="667">
        <v>2101541.3185763229</v>
      </c>
      <c r="F27" s="663">
        <v>2145848.2148043378</v>
      </c>
      <c r="G27" s="660">
        <f t="shared" si="1"/>
        <v>2.108304787365789E-2</v>
      </c>
      <c r="H27" s="661">
        <f t="shared" si="3"/>
        <v>5.1544237751498308E-2</v>
      </c>
    </row>
    <row r="28" spans="1:8" x14ac:dyDescent="0.25">
      <c r="A28" s="659" t="s">
        <v>275</v>
      </c>
      <c r="B28" s="762">
        <v>228426.43247699999</v>
      </c>
      <c r="C28" s="663">
        <v>180438.23699999999</v>
      </c>
      <c r="D28" s="660">
        <f t="shared" si="0"/>
        <v>-0.21008162215128878</v>
      </c>
      <c r="E28" s="667">
        <v>1121153.8758769999</v>
      </c>
      <c r="F28" s="664">
        <v>1175645.0660080002</v>
      </c>
      <c r="G28" s="660">
        <f t="shared" si="1"/>
        <v>4.8602775500709683E-2</v>
      </c>
      <c r="H28" s="661">
        <f t="shared" si="3"/>
        <v>2.8239522430162978E-2</v>
      </c>
    </row>
    <row r="29" spans="1:8" x14ac:dyDescent="0.25">
      <c r="A29" s="659" t="s">
        <v>236</v>
      </c>
      <c r="B29" s="762">
        <v>147518.104334</v>
      </c>
      <c r="C29" s="663">
        <v>280102.82515000005</v>
      </c>
      <c r="D29" s="660">
        <f t="shared" si="0"/>
        <v>0.89876914711302924</v>
      </c>
      <c r="E29" s="667">
        <v>675503.98538299999</v>
      </c>
      <c r="F29" s="664">
        <v>1032531.968362</v>
      </c>
      <c r="G29" s="660">
        <f t="shared" si="1"/>
        <v>0.52853571659769072</v>
      </c>
      <c r="H29" s="661">
        <f t="shared" si="3"/>
        <v>2.4801881557184716E-2</v>
      </c>
    </row>
    <row r="30" spans="1:8" x14ac:dyDescent="0.25">
      <c r="A30" s="659" t="s">
        <v>229</v>
      </c>
      <c r="B30" s="762">
        <v>235569.04180301406</v>
      </c>
      <c r="C30" s="663">
        <v>188362.60363009662</v>
      </c>
      <c r="D30" s="660">
        <f t="shared" si="0"/>
        <v>-0.20039321725641723</v>
      </c>
      <c r="E30" s="667">
        <v>1225866.3972857867</v>
      </c>
      <c r="F30" s="664">
        <v>982543.7622723938</v>
      </c>
      <c r="G30" s="660">
        <f t="shared" si="1"/>
        <v>-0.19849033757034051</v>
      </c>
      <c r="H30" s="975">
        <f t="shared" si="3"/>
        <v>2.360114239880557E-2</v>
      </c>
    </row>
    <row r="31" spans="1:8" x14ac:dyDescent="0.25">
      <c r="A31" s="659" t="s">
        <v>237</v>
      </c>
      <c r="B31" s="762">
        <v>139861.06123560001</v>
      </c>
      <c r="C31" s="663">
        <v>126050.94393000001</v>
      </c>
      <c r="D31" s="660">
        <f t="shared" si="0"/>
        <v>-9.8741688241135606E-2</v>
      </c>
      <c r="E31" s="667">
        <v>604670.27845710004</v>
      </c>
      <c r="F31" s="664">
        <v>591542.40092170006</v>
      </c>
      <c r="G31" s="660">
        <f t="shared" si="1"/>
        <v>-2.171080339668352E-2</v>
      </c>
      <c r="H31" s="974">
        <f t="shared" si="3"/>
        <v>1.4209114112938516E-2</v>
      </c>
    </row>
    <row r="32" spans="1:8" x14ac:dyDescent="0.25">
      <c r="A32" s="659" t="s">
        <v>227</v>
      </c>
      <c r="B32" s="762">
        <v>151396.20587786401</v>
      </c>
      <c r="C32" s="663">
        <v>122492.10586499999</v>
      </c>
      <c r="D32" s="660">
        <f t="shared" si="0"/>
        <v>-0.19091693774797658</v>
      </c>
      <c r="E32" s="667">
        <v>710415.46938134497</v>
      </c>
      <c r="F32" s="664">
        <v>583541.36952198716</v>
      </c>
      <c r="G32" s="660">
        <f t="shared" si="1"/>
        <v>-0.17859140929158579</v>
      </c>
      <c r="H32" s="974">
        <f t="shared" si="3"/>
        <v>1.4016925745709752E-2</v>
      </c>
    </row>
    <row r="33" spans="1:8" x14ac:dyDescent="0.25">
      <c r="A33" s="659" t="s">
        <v>276</v>
      </c>
      <c r="B33" s="762">
        <v>109536.98523788546</v>
      </c>
      <c r="C33" s="663">
        <v>107843.59264599995</v>
      </c>
      <c r="D33" s="660">
        <f t="shared" si="0"/>
        <v>-1.5459550837627178E-2</v>
      </c>
      <c r="E33" s="667">
        <v>521487.8693006275</v>
      </c>
      <c r="F33" s="664">
        <v>530790.23958755843</v>
      </c>
      <c r="G33" s="660">
        <f t="shared" si="1"/>
        <v>1.7838133606840056E-2</v>
      </c>
      <c r="H33" s="975">
        <f t="shared" si="3"/>
        <v>1.2749819915837112E-2</v>
      </c>
    </row>
    <row r="34" spans="1:8" x14ac:dyDescent="0.25">
      <c r="A34" s="659" t="s">
        <v>224</v>
      </c>
      <c r="B34" s="762">
        <v>49595.242910000001</v>
      </c>
      <c r="C34" s="663">
        <v>45198.919679999999</v>
      </c>
      <c r="D34" s="660">
        <f t="shared" si="0"/>
        <v>-8.8644050760633752E-2</v>
      </c>
      <c r="E34" s="667">
        <v>190474.33255000002</v>
      </c>
      <c r="F34" s="664">
        <v>222273.23043</v>
      </c>
      <c r="G34" s="660">
        <f t="shared" si="1"/>
        <v>0.16694584227852682</v>
      </c>
      <c r="H34" s="975">
        <f t="shared" si="3"/>
        <v>5.3391028107373142E-3</v>
      </c>
    </row>
    <row r="35" spans="1:8" x14ac:dyDescent="0.25">
      <c r="A35" s="659" t="s">
        <v>235</v>
      </c>
      <c r="B35" s="762">
        <v>69964.892170000006</v>
      </c>
      <c r="C35" s="663">
        <v>26446.409479999998</v>
      </c>
      <c r="D35" s="660">
        <f t="shared" si="0"/>
        <v>-0.6220045702959025</v>
      </c>
      <c r="E35" s="667">
        <v>297986.85831385298</v>
      </c>
      <c r="F35" s="664">
        <v>130748.2058</v>
      </c>
      <c r="G35" s="660">
        <f t="shared" si="1"/>
        <v>-0.56122828187849083</v>
      </c>
      <c r="H35" s="975">
        <f t="shared" si="3"/>
        <v>3.1406306181593242E-3</v>
      </c>
    </row>
    <row r="36" spans="1:8" x14ac:dyDescent="0.25">
      <c r="A36" s="659" t="s">
        <v>221</v>
      </c>
      <c r="B36" s="762">
        <v>47797.64553415621</v>
      </c>
      <c r="C36" s="663">
        <v>25847.830371</v>
      </c>
      <c r="D36" s="660">
        <f t="shared" si="0"/>
        <v>-0.45922377384615876</v>
      </c>
      <c r="E36" s="667">
        <v>251728.3101241469</v>
      </c>
      <c r="F36" s="664">
        <v>61189.372458988903</v>
      </c>
      <c r="G36" s="660">
        <f t="shared" si="1"/>
        <v>-0.75692296019938465</v>
      </c>
      <c r="H36" s="974">
        <f t="shared" si="3"/>
        <v>1.4697962046577885E-3</v>
      </c>
    </row>
    <row r="37" spans="1:8" x14ac:dyDescent="0.25">
      <c r="A37" s="659" t="s">
        <v>222</v>
      </c>
      <c r="B37" s="762">
        <v>13161.60792</v>
      </c>
      <c r="C37" s="663">
        <v>10414.168589999999</v>
      </c>
      <c r="D37" s="660">
        <f t="shared" si="0"/>
        <v>-0.2087464804224316</v>
      </c>
      <c r="E37" s="667">
        <v>61856.033470000002</v>
      </c>
      <c r="F37" s="664">
        <v>53373.944759999998</v>
      </c>
      <c r="G37" s="660">
        <f t="shared" si="1"/>
        <v>-0.13712629527261544</v>
      </c>
      <c r="H37" s="974">
        <f t="shared" si="3"/>
        <v>1.2820661216691083E-3</v>
      </c>
    </row>
    <row r="38" spans="1:8" ht="15.75" thickBot="1" x14ac:dyDescent="0.3">
      <c r="A38" s="659" t="s">
        <v>228</v>
      </c>
      <c r="B38" s="976">
        <v>1262.8544400000001</v>
      </c>
      <c r="C38" s="663">
        <v>10608.405151999999</v>
      </c>
      <c r="D38" s="660">
        <f t="shared" si="0"/>
        <v>7.400338800725125</v>
      </c>
      <c r="E38" s="977">
        <v>6568.4102900000007</v>
      </c>
      <c r="F38" s="664">
        <v>14255.543991999999</v>
      </c>
      <c r="G38" s="660">
        <f t="shared" si="1"/>
        <v>1.1703187472474403</v>
      </c>
      <c r="H38" s="974">
        <f t="shared" si="3"/>
        <v>3.424245683973462E-4</v>
      </c>
    </row>
    <row r="39" spans="1:8" x14ac:dyDescent="0.25">
      <c r="A39" s="654" t="s">
        <v>734</v>
      </c>
      <c r="B39" s="665">
        <f>+SUM(B40:B51)</f>
        <v>121150.670330309</v>
      </c>
      <c r="C39" s="666">
        <f>+SUM(C40:C51)</f>
        <v>104727.58932899999</v>
      </c>
      <c r="D39" s="657">
        <f t="shared" si="0"/>
        <v>-0.1355591426488405</v>
      </c>
      <c r="E39" s="665">
        <f>+SUM(E40:E51)</f>
        <v>580291.63455970702</v>
      </c>
      <c r="F39" s="666">
        <f>+SUM(F40:F51)</f>
        <v>542544.26986000198</v>
      </c>
      <c r="G39" s="657">
        <f t="shared" si="1"/>
        <v>-6.504895547623335E-2</v>
      </c>
      <c r="H39" s="658">
        <f>SUM(H40:H51)</f>
        <v>1.0000000000000002</v>
      </c>
    </row>
    <row r="40" spans="1:8" x14ac:dyDescent="0.25">
      <c r="A40" s="315" t="s">
        <v>228</v>
      </c>
      <c r="B40" s="667">
        <v>49274.970812900014</v>
      </c>
      <c r="C40" s="664">
        <v>28185.302034999997</v>
      </c>
      <c r="D40" s="973">
        <f t="shared" si="0"/>
        <v>-0.42799961988772639</v>
      </c>
      <c r="E40" s="667">
        <v>227282.31692895002</v>
      </c>
      <c r="F40" s="664">
        <v>161256.96369665</v>
      </c>
      <c r="G40" s="660">
        <f t="shared" si="1"/>
        <v>-0.29049929675320929</v>
      </c>
      <c r="H40" s="668">
        <f t="shared" ref="H40:H50" si="4">(F40/$F$39)</f>
        <v>0.29722360488345168</v>
      </c>
    </row>
    <row r="41" spans="1:8" x14ac:dyDescent="0.25">
      <c r="A41" s="315" t="s">
        <v>216</v>
      </c>
      <c r="B41" s="667">
        <v>18864.350809738004</v>
      </c>
      <c r="C41" s="664">
        <v>22465.612359999992</v>
      </c>
      <c r="D41" s="660">
        <f t="shared" si="0"/>
        <v>0.19090302054831243</v>
      </c>
      <c r="E41" s="667">
        <v>91961.108299612009</v>
      </c>
      <c r="F41" s="664">
        <v>114920.457447441</v>
      </c>
      <c r="G41" s="660">
        <f t="shared" si="1"/>
        <v>0.24966368470709122</v>
      </c>
      <c r="H41" s="668">
        <f t="shared" si="4"/>
        <v>0.21181765955632534</v>
      </c>
    </row>
    <row r="42" spans="1:8" x14ac:dyDescent="0.25">
      <c r="A42" s="659" t="s">
        <v>217</v>
      </c>
      <c r="B42" s="667">
        <v>12672.861094679998</v>
      </c>
      <c r="C42" s="664">
        <v>13593.750271000001</v>
      </c>
      <c r="D42" s="660">
        <f t="shared" si="0"/>
        <v>7.266624083069817E-2</v>
      </c>
      <c r="E42" s="667">
        <v>74147.191023480016</v>
      </c>
      <c r="F42" s="664">
        <v>71896.672734569991</v>
      </c>
      <c r="G42" s="660">
        <f t="shared" si="1"/>
        <v>-3.0352037047463587E-2</v>
      </c>
      <c r="H42" s="668">
        <f t="shared" si="4"/>
        <v>0.13251761511207591</v>
      </c>
    </row>
    <row r="43" spans="1:8" x14ac:dyDescent="0.25">
      <c r="A43" s="315" t="s">
        <v>224</v>
      </c>
      <c r="B43" s="762">
        <v>12172.157343999999</v>
      </c>
      <c r="C43" s="663">
        <v>12536.512895999998</v>
      </c>
      <c r="D43" s="660">
        <f t="shared" si="0"/>
        <v>2.9933523015096331E-2</v>
      </c>
      <c r="E43" s="667">
        <v>57666.357991999997</v>
      </c>
      <c r="F43" s="664">
        <v>66669.244310000009</v>
      </c>
      <c r="G43" s="660">
        <f t="shared" si="1"/>
        <v>0.15612025159017273</v>
      </c>
      <c r="H43" s="668">
        <f t="shared" si="4"/>
        <v>0.12288258859908949</v>
      </c>
    </row>
    <row r="44" spans="1:8" x14ac:dyDescent="0.25">
      <c r="A44" s="315" t="s">
        <v>237</v>
      </c>
      <c r="B44" s="762">
        <v>16254.763349811001</v>
      </c>
      <c r="C44" s="663">
        <v>14442.148009999999</v>
      </c>
      <c r="D44" s="660">
        <f t="shared" si="0"/>
        <v>-0.11151287169198176</v>
      </c>
      <c r="E44" s="667">
        <v>70912.677565188002</v>
      </c>
      <c r="F44" s="664">
        <v>62226.759227680996</v>
      </c>
      <c r="G44" s="660">
        <f t="shared" si="1"/>
        <v>-0.12248752459702694</v>
      </c>
      <c r="H44" s="668">
        <f t="shared" si="4"/>
        <v>0.11469434419377054</v>
      </c>
    </row>
    <row r="45" spans="1:8" x14ac:dyDescent="0.25">
      <c r="A45" s="315" t="s">
        <v>234</v>
      </c>
      <c r="B45" s="762">
        <v>4299.7074195999994</v>
      </c>
      <c r="C45" s="663">
        <v>4760.8057909999998</v>
      </c>
      <c r="D45" s="660">
        <f t="shared" si="0"/>
        <v>0.10723947617879914</v>
      </c>
      <c r="E45" s="667">
        <v>20324.581449700003</v>
      </c>
      <c r="F45" s="664">
        <v>24301.878294099999</v>
      </c>
      <c r="G45" s="660">
        <f t="shared" si="1"/>
        <v>0.19568899139414753</v>
      </c>
      <c r="H45" s="668">
        <f t="shared" si="4"/>
        <v>4.479243380520976E-2</v>
      </c>
    </row>
    <row r="46" spans="1:8" x14ac:dyDescent="0.25">
      <c r="A46" s="315" t="s">
        <v>232</v>
      </c>
      <c r="B46" s="762">
        <v>3776.6358368800002</v>
      </c>
      <c r="C46" s="663">
        <v>5324.5657249999995</v>
      </c>
      <c r="D46" s="660">
        <f t="shared" si="0"/>
        <v>0.40987004174561714</v>
      </c>
      <c r="E46" s="667">
        <v>17762.292444049999</v>
      </c>
      <c r="F46" s="664">
        <v>22997.925046099997</v>
      </c>
      <c r="G46" s="660">
        <f t="shared" si="1"/>
        <v>0.2947610855153906</v>
      </c>
      <c r="H46" s="668">
        <f t="shared" si="4"/>
        <v>4.2389029474100573E-2</v>
      </c>
    </row>
    <row r="47" spans="1:8" x14ac:dyDescent="0.25">
      <c r="A47" s="315" t="s">
        <v>218</v>
      </c>
      <c r="B47" s="762">
        <v>2359.9860045</v>
      </c>
      <c r="C47" s="663">
        <v>1840.560467</v>
      </c>
      <c r="D47" s="660">
        <f t="shared" si="0"/>
        <v>-0.22009687197702188</v>
      </c>
      <c r="E47" s="667">
        <v>12133.622714499999</v>
      </c>
      <c r="F47" s="664">
        <v>9965.4635272999985</v>
      </c>
      <c r="G47" s="660">
        <f t="shared" si="1"/>
        <v>-0.1786901767275979</v>
      </c>
      <c r="H47" s="668">
        <f t="shared" si="4"/>
        <v>1.8368019129335722E-2</v>
      </c>
    </row>
    <row r="48" spans="1:8" x14ac:dyDescent="0.25">
      <c r="A48" s="315" t="s">
        <v>235</v>
      </c>
      <c r="B48" s="762">
        <v>1453.0801122</v>
      </c>
      <c r="C48" s="663">
        <v>1577.284574</v>
      </c>
      <c r="D48" s="973">
        <f t="shared" si="0"/>
        <v>8.5476678647780302E-2</v>
      </c>
      <c r="E48" s="762">
        <v>6481.7052811270005</v>
      </c>
      <c r="F48" s="663">
        <v>6805.4171675600001</v>
      </c>
      <c r="G48" s="973">
        <f t="shared" si="1"/>
        <v>4.9942395155725849E-2</v>
      </c>
      <c r="H48" s="718">
        <f t="shared" si="4"/>
        <v>1.2543524179724668E-2</v>
      </c>
    </row>
    <row r="49" spans="1:8" x14ac:dyDescent="0.25">
      <c r="A49" s="315" t="s">
        <v>229</v>
      </c>
      <c r="B49" s="978">
        <v>0</v>
      </c>
      <c r="C49" s="663">
        <v>0</v>
      </c>
      <c r="D49" s="973" t="s">
        <v>215</v>
      </c>
      <c r="E49" s="762">
        <v>1594.1321650999998</v>
      </c>
      <c r="F49" s="663">
        <v>1488.1025086000002</v>
      </c>
      <c r="G49" s="973">
        <f t="shared" si="1"/>
        <v>-6.6512462906956227E-2</v>
      </c>
      <c r="H49" s="718">
        <f t="shared" si="4"/>
        <v>2.7428222751002232E-3</v>
      </c>
    </row>
    <row r="50" spans="1:8" x14ac:dyDescent="0.25">
      <c r="A50" s="315" t="s">
        <v>236</v>
      </c>
      <c r="B50" s="979">
        <v>1.1507000000000001</v>
      </c>
      <c r="C50" s="980">
        <v>1.0471999999999999</v>
      </c>
      <c r="D50" s="973">
        <f t="shared" si="0"/>
        <v>-8.9945250716955027E-2</v>
      </c>
      <c r="E50" s="978">
        <v>4.6418499999999998</v>
      </c>
      <c r="F50" s="663">
        <v>15.385899999999999</v>
      </c>
      <c r="G50" s="973">
        <f t="shared" si="1"/>
        <v>2.3146051681980246</v>
      </c>
      <c r="H50" s="981">
        <f t="shared" si="4"/>
        <v>2.8358791816140967E-5</v>
      </c>
    </row>
    <row r="51" spans="1:8" ht="15.75" thickBot="1" x14ac:dyDescent="0.3">
      <c r="A51" s="315" t="s">
        <v>275</v>
      </c>
      <c r="B51" s="978">
        <v>21.006845999999999</v>
      </c>
      <c r="C51" s="971">
        <v>0</v>
      </c>
      <c r="D51" s="973" t="s">
        <v>215</v>
      </c>
      <c r="E51" s="978">
        <v>21.006845999999999</v>
      </c>
      <c r="F51" s="663">
        <v>0</v>
      </c>
      <c r="G51" s="973" t="s">
        <v>215</v>
      </c>
      <c r="H51" s="718" t="s">
        <v>215</v>
      </c>
    </row>
    <row r="52" spans="1:8" x14ac:dyDescent="0.25">
      <c r="A52" s="654" t="s">
        <v>735</v>
      </c>
      <c r="B52" s="665">
        <f>+SUM(B53:B69)</f>
        <v>314384.44364568905</v>
      </c>
      <c r="C52" s="666">
        <f>+SUM(C53:C69)</f>
        <v>278861.52881801955</v>
      </c>
      <c r="D52" s="657">
        <f t="shared" si="0"/>
        <v>-0.11299196110257859</v>
      </c>
      <c r="E52" s="665">
        <f>+SUM(E53:E69)</f>
        <v>1491657.5026488262</v>
      </c>
      <c r="F52" s="666">
        <f>+SUM(F53:F69)</f>
        <v>1463945.1797084631</v>
      </c>
      <c r="G52" s="657">
        <f t="shared" si="1"/>
        <v>-1.8578207726071549E-2</v>
      </c>
      <c r="H52" s="658">
        <f>SUM(H53:H69)</f>
        <v>0.99999999999999989</v>
      </c>
    </row>
    <row r="53" spans="1:8" x14ac:dyDescent="0.25">
      <c r="A53" s="315" t="s">
        <v>228</v>
      </c>
      <c r="B53" s="667">
        <v>62752.586649272198</v>
      </c>
      <c r="C53" s="664">
        <v>53324.286725999998</v>
      </c>
      <c r="D53" s="660">
        <f t="shared" si="0"/>
        <v>-0.15024559825665051</v>
      </c>
      <c r="E53" s="667">
        <v>271898.68142753979</v>
      </c>
      <c r="F53" s="664">
        <v>294864.45426662243</v>
      </c>
      <c r="G53" s="660">
        <f t="shared" si="1"/>
        <v>8.4464450943661395E-2</v>
      </c>
      <c r="H53" s="668">
        <f t="shared" ref="H53:H67" si="5">(F53/$F$52)</f>
        <v>0.20141768855398198</v>
      </c>
    </row>
    <row r="54" spans="1:8" x14ac:dyDescent="0.25">
      <c r="A54" s="659" t="s">
        <v>217</v>
      </c>
      <c r="B54" s="667">
        <v>56659.481783078088</v>
      </c>
      <c r="C54" s="664">
        <v>50551.783274999994</v>
      </c>
      <c r="D54" s="660">
        <f t="shared" si="0"/>
        <v>-0.10779658259956448</v>
      </c>
      <c r="E54" s="667">
        <v>308579.60110534308</v>
      </c>
      <c r="F54" s="664">
        <v>264790.04996909737</v>
      </c>
      <c r="G54" s="660">
        <f t="shared" si="1"/>
        <v>-0.14190682397472154</v>
      </c>
      <c r="H54" s="668">
        <f t="shared" si="5"/>
        <v>0.1808742934088754</v>
      </c>
    </row>
    <row r="55" spans="1:8" ht="15" customHeight="1" x14ac:dyDescent="0.25">
      <c r="A55" s="659" t="s">
        <v>216</v>
      </c>
      <c r="B55" s="667">
        <v>46804.542981039107</v>
      </c>
      <c r="C55" s="664">
        <v>42488.349187</v>
      </c>
      <c r="D55" s="660">
        <f t="shared" si="0"/>
        <v>-9.2217411369396984E-2</v>
      </c>
      <c r="E55" s="667">
        <v>203164.33304756909</v>
      </c>
      <c r="F55" s="664">
        <v>212542.45271115779</v>
      </c>
      <c r="G55" s="660">
        <f t="shared" si="1"/>
        <v>4.6160266041347375E-2</v>
      </c>
      <c r="H55" s="668">
        <f t="shared" si="5"/>
        <v>0.14518470749941914</v>
      </c>
    </row>
    <row r="56" spans="1:8" x14ac:dyDescent="0.25">
      <c r="A56" s="659" t="s">
        <v>237</v>
      </c>
      <c r="B56" s="667">
        <v>48110.084628414603</v>
      </c>
      <c r="C56" s="664">
        <v>42693.263221000001</v>
      </c>
      <c r="D56" s="660">
        <f t="shared" si="0"/>
        <v>-0.11259222363153643</v>
      </c>
      <c r="E56" s="667">
        <v>212953.7292583416</v>
      </c>
      <c r="F56" s="664">
        <v>203716.4232770245</v>
      </c>
      <c r="G56" s="660">
        <f t="shared" si="1"/>
        <v>-4.3377056666197178E-2</v>
      </c>
      <c r="H56" s="718">
        <f t="shared" si="5"/>
        <v>0.13915577311275654</v>
      </c>
    </row>
    <row r="57" spans="1:8" x14ac:dyDescent="0.25">
      <c r="A57" s="315" t="s">
        <v>275</v>
      </c>
      <c r="B57" s="762">
        <v>13764.920905474899</v>
      </c>
      <c r="C57" s="663">
        <v>13438.872767999999</v>
      </c>
      <c r="D57" s="660">
        <f t="shared" si="0"/>
        <v>-2.3686887829861503E-2</v>
      </c>
      <c r="E57" s="667">
        <v>61722.402554980799</v>
      </c>
      <c r="F57" s="664">
        <v>73111.695766256802</v>
      </c>
      <c r="G57" s="660">
        <f t="shared" si="1"/>
        <v>0.18452446340096218</v>
      </c>
      <c r="H57" s="718">
        <f t="shared" si="5"/>
        <v>4.9941552989584352E-2</v>
      </c>
    </row>
    <row r="58" spans="1:8" x14ac:dyDescent="0.25">
      <c r="A58" s="315" t="s">
        <v>232</v>
      </c>
      <c r="B58" s="762">
        <v>16417.220632579698</v>
      </c>
      <c r="C58" s="663">
        <v>12525.766384</v>
      </c>
      <c r="D58" s="660">
        <f t="shared" si="0"/>
        <v>-0.23703489985735904</v>
      </c>
      <c r="E58" s="667">
        <v>84723.344654680899</v>
      </c>
      <c r="F58" s="664">
        <v>71775.927971770798</v>
      </c>
      <c r="G58" s="660">
        <f t="shared" si="1"/>
        <v>-0.15281994278769029</v>
      </c>
      <c r="H58" s="718">
        <f t="shared" si="5"/>
        <v>4.902910912693096E-2</v>
      </c>
    </row>
    <row r="59" spans="1:8" ht="15" customHeight="1" x14ac:dyDescent="0.25">
      <c r="A59" s="315" t="s">
        <v>224</v>
      </c>
      <c r="B59" s="762">
        <v>21146.272981845203</v>
      </c>
      <c r="C59" s="663">
        <v>15294.338867</v>
      </c>
      <c r="D59" s="660">
        <f t="shared" si="0"/>
        <v>-0.27673595814587693</v>
      </c>
      <c r="E59" s="667">
        <v>96290.477181551119</v>
      </c>
      <c r="F59" s="664">
        <v>69459.231927625297</v>
      </c>
      <c r="G59" s="660">
        <f t="shared" si="1"/>
        <v>-0.2786490008075958</v>
      </c>
      <c r="H59" s="718">
        <f t="shared" si="5"/>
        <v>4.7446607216164838E-2</v>
      </c>
    </row>
    <row r="60" spans="1:8" x14ac:dyDescent="0.25">
      <c r="A60" s="315" t="s">
        <v>235</v>
      </c>
      <c r="B60" s="762">
        <v>11489.6131763706</v>
      </c>
      <c r="C60" s="663">
        <v>12208.620503019556</v>
      </c>
      <c r="D60" s="660">
        <f t="shared" si="0"/>
        <v>6.2578897619256502E-2</v>
      </c>
      <c r="E60" s="667">
        <v>57830.104416862596</v>
      </c>
      <c r="F60" s="664">
        <v>55392.816011471419</v>
      </c>
      <c r="G60" s="660">
        <f t="shared" si="1"/>
        <v>-4.2145668419033555E-2</v>
      </c>
      <c r="H60" s="718">
        <f t="shared" si="5"/>
        <v>3.783803982503129E-2</v>
      </c>
    </row>
    <row r="61" spans="1:8" x14ac:dyDescent="0.25">
      <c r="A61" s="315" t="s">
        <v>218</v>
      </c>
      <c r="B61" s="762">
        <v>5951.6812133302019</v>
      </c>
      <c r="C61" s="663">
        <v>6027.6668790000003</v>
      </c>
      <c r="D61" s="660">
        <f t="shared" si="0"/>
        <v>1.2767092682923087E-2</v>
      </c>
      <c r="E61" s="667">
        <v>31990.751755359306</v>
      </c>
      <c r="F61" s="664">
        <v>44680.340400769303</v>
      </c>
      <c r="G61" s="660">
        <f t="shared" si="1"/>
        <v>0.39666428417969746</v>
      </c>
      <c r="H61" s="718">
        <f t="shared" si="5"/>
        <v>3.0520501054327152E-2</v>
      </c>
    </row>
    <row r="62" spans="1:8" x14ac:dyDescent="0.25">
      <c r="A62" s="315" t="s">
        <v>236</v>
      </c>
      <c r="B62" s="762">
        <v>7337.1007224928999</v>
      </c>
      <c r="C62" s="663">
        <v>8442.3704460000008</v>
      </c>
      <c r="D62" s="973">
        <f t="shared" si="0"/>
        <v>0.15064120901580957</v>
      </c>
      <c r="E62" s="762">
        <v>36238.371272541794</v>
      </c>
      <c r="F62" s="663">
        <v>40162.464751632702</v>
      </c>
      <c r="G62" s="973">
        <f t="shared" si="1"/>
        <v>0.10828559179932662</v>
      </c>
      <c r="H62" s="717">
        <f t="shared" si="5"/>
        <v>2.7434404859088265E-2</v>
      </c>
    </row>
    <row r="63" spans="1:8" x14ac:dyDescent="0.25">
      <c r="A63" s="315" t="s">
        <v>227</v>
      </c>
      <c r="B63" s="762">
        <v>8869.8674135454003</v>
      </c>
      <c r="C63" s="663">
        <v>7944.9627340000006</v>
      </c>
      <c r="D63" s="973">
        <f t="shared" si="0"/>
        <v>-0.10427491600753291</v>
      </c>
      <c r="E63" s="762">
        <v>40565.562737399101</v>
      </c>
      <c r="F63" s="663">
        <v>38814.481241646601</v>
      </c>
      <c r="G63" s="973">
        <f t="shared" si="1"/>
        <v>-4.3166700461869989E-2</v>
      </c>
      <c r="H63" s="717">
        <f t="shared" si="5"/>
        <v>2.6513616616010375E-2</v>
      </c>
    </row>
    <row r="64" spans="1:8" x14ac:dyDescent="0.25">
      <c r="A64" s="315" t="s">
        <v>222</v>
      </c>
      <c r="B64" s="762">
        <v>7181.0630815085997</v>
      </c>
      <c r="C64" s="663">
        <v>6509.1862540000002</v>
      </c>
      <c r="D64" s="973">
        <f t="shared" si="0"/>
        <v>-9.356230684544431E-2</v>
      </c>
      <c r="E64" s="762">
        <v>35188.757756215899</v>
      </c>
      <c r="F64" s="663">
        <v>32960.329125408898</v>
      </c>
      <c r="G64" s="973">
        <f t="shared" si="1"/>
        <v>-6.3327857330040649E-2</v>
      </c>
      <c r="H64" s="718">
        <f t="shared" si="5"/>
        <v>2.2514729091134937E-2</v>
      </c>
    </row>
    <row r="65" spans="1:8" x14ac:dyDescent="0.25">
      <c r="A65" s="315" t="s">
        <v>234</v>
      </c>
      <c r="B65" s="762">
        <v>3889.1766700937001</v>
      </c>
      <c r="C65" s="663">
        <v>3263.414264</v>
      </c>
      <c r="D65" s="973">
        <f t="shared" si="0"/>
        <v>-0.16089842637018181</v>
      </c>
      <c r="E65" s="762">
        <v>21796.039382332303</v>
      </c>
      <c r="F65" s="663">
        <v>20793.614617039399</v>
      </c>
      <c r="G65" s="973">
        <f t="shared" si="1"/>
        <v>-4.5991143056268391E-2</v>
      </c>
      <c r="H65" s="718">
        <f t="shared" si="5"/>
        <v>1.4203820542774925E-2</v>
      </c>
    </row>
    <row r="66" spans="1:8" x14ac:dyDescent="0.25">
      <c r="A66" s="315" t="s">
        <v>229</v>
      </c>
      <c r="B66" s="982">
        <v>0</v>
      </c>
      <c r="C66" s="663">
        <v>0</v>
      </c>
      <c r="D66" s="973" t="s">
        <v>215</v>
      </c>
      <c r="E66" s="762">
        <v>9286.1524536192992</v>
      </c>
      <c r="F66" s="663">
        <v>19513.631083706197</v>
      </c>
      <c r="G66" s="973">
        <f t="shared" si="1"/>
        <v>1.1013688049134616</v>
      </c>
      <c r="H66" s="718">
        <f t="shared" si="5"/>
        <v>1.3329482110520171E-2</v>
      </c>
    </row>
    <row r="67" spans="1:8" x14ac:dyDescent="0.25">
      <c r="A67" s="315" t="s">
        <v>219</v>
      </c>
      <c r="B67" s="762">
        <v>2216.8455263245996</v>
      </c>
      <c r="C67" s="663">
        <v>2448.502493</v>
      </c>
      <c r="D67" s="973">
        <f t="shared" si="0"/>
        <v>0.10449847042769544</v>
      </c>
      <c r="E67" s="762">
        <v>10837.790759830001</v>
      </c>
      <c r="F67" s="663">
        <v>13213.577050115</v>
      </c>
      <c r="G67" s="973">
        <f t="shared" si="1"/>
        <v>0.21921315357838345</v>
      </c>
      <c r="H67" s="718">
        <f t="shared" si="5"/>
        <v>9.0260053677327003E-3</v>
      </c>
    </row>
    <row r="68" spans="1:8" x14ac:dyDescent="0.25">
      <c r="A68" s="315" t="s">
        <v>231</v>
      </c>
      <c r="B68" s="762">
        <v>1782.4943351996999</v>
      </c>
      <c r="C68" s="663">
        <v>1700.1448169999999</v>
      </c>
      <c r="D68" s="973">
        <f t="shared" si="0"/>
        <v>-4.6199035011504908E-2</v>
      </c>
      <c r="E68" s="762">
        <v>8547.6566527981013</v>
      </c>
      <c r="F68" s="663">
        <v>8135.8550513318005</v>
      </c>
      <c r="G68" s="973">
        <f t="shared" si="1"/>
        <v>-4.8177134177645797E-2</v>
      </c>
      <c r="H68" s="718">
        <f>(F68/$F$52)</f>
        <v>5.5574861436765086E-3</v>
      </c>
    </row>
    <row r="69" spans="1:8" ht="15.75" thickBot="1" x14ac:dyDescent="0.3">
      <c r="A69" s="315" t="s">
        <v>221</v>
      </c>
      <c r="B69" s="976">
        <v>11.490945119599999</v>
      </c>
      <c r="C69" s="971">
        <v>0</v>
      </c>
      <c r="D69" s="973" t="s">
        <v>215</v>
      </c>
      <c r="E69" s="762">
        <v>43.746231861399998</v>
      </c>
      <c r="F69" s="663">
        <v>17.8344857867</v>
      </c>
      <c r="G69" s="973">
        <f t="shared" si="1"/>
        <v>-0.59231949752370627</v>
      </c>
      <c r="H69" s="981">
        <f>(F69/$F$52)</f>
        <v>1.2182481990378658E-5</v>
      </c>
    </row>
    <row r="70" spans="1:8" x14ac:dyDescent="0.25">
      <c r="A70" s="654" t="s">
        <v>736</v>
      </c>
      <c r="B70" s="665">
        <f>+SUM(B71:B82)</f>
        <v>26212.334371921999</v>
      </c>
      <c r="C70" s="666">
        <f>+SUM(C71:C82)</f>
        <v>23304.490299800003</v>
      </c>
      <c r="D70" s="657">
        <f>+C70/B70-1</f>
        <v>-0.11093418964000423</v>
      </c>
      <c r="E70" s="665">
        <f>+SUM(E71:E82)</f>
        <v>125692.44026631188</v>
      </c>
      <c r="F70" s="666">
        <f>+SUM(F71:F82)</f>
        <v>114861.42685171601</v>
      </c>
      <c r="G70" s="657">
        <f>+F70/E70-1</f>
        <v>-8.6170762471056928E-2</v>
      </c>
      <c r="H70" s="658">
        <f>SUM(H71:H82)</f>
        <v>0.99999999999999989</v>
      </c>
    </row>
    <row r="71" spans="1:8" x14ac:dyDescent="0.25">
      <c r="A71" s="315" t="s">
        <v>237</v>
      </c>
      <c r="B71" s="667">
        <v>8948.4062673070002</v>
      </c>
      <c r="C71" s="664">
        <v>7861.7459010000011</v>
      </c>
      <c r="D71" s="660">
        <f t="shared" si="0"/>
        <v>-0.12143619029425523</v>
      </c>
      <c r="E71" s="667">
        <v>38987.385196951</v>
      </c>
      <c r="F71" s="664">
        <v>34290.719063397999</v>
      </c>
      <c r="G71" s="660">
        <f t="shared" si="1"/>
        <v>-0.12046630236490707</v>
      </c>
      <c r="H71" s="668">
        <f t="shared" ref="H71:H81" si="6">(F71/$F$70)</f>
        <v>0.29853990154298438</v>
      </c>
    </row>
    <row r="72" spans="1:8" x14ac:dyDescent="0.25">
      <c r="A72" s="659" t="s">
        <v>216</v>
      </c>
      <c r="B72" s="667">
        <v>2888.6035419750001</v>
      </c>
      <c r="C72" s="664">
        <v>3971.1948919999991</v>
      </c>
      <c r="D72" s="660">
        <f t="shared" ref="D72:D84" si="7">+C72/B72-1</f>
        <v>0.37478017813576736</v>
      </c>
      <c r="E72" s="667">
        <v>14523.537520796001</v>
      </c>
      <c r="F72" s="664">
        <v>19383.516224468</v>
      </c>
      <c r="G72" s="660">
        <f t="shared" si="1"/>
        <v>0.33462775144919621</v>
      </c>
      <c r="H72" s="668">
        <f t="shared" si="6"/>
        <v>0.16875566285182722</v>
      </c>
    </row>
    <row r="73" spans="1:8" x14ac:dyDescent="0.25">
      <c r="A73" s="659" t="s">
        <v>217</v>
      </c>
      <c r="B73" s="667">
        <v>4121.2382845800003</v>
      </c>
      <c r="C73" s="664">
        <v>3455.6136259999998</v>
      </c>
      <c r="D73" s="660">
        <f t="shared" si="7"/>
        <v>-0.16151084033905483</v>
      </c>
      <c r="E73" s="667">
        <v>23729.953476160001</v>
      </c>
      <c r="F73" s="664">
        <v>18679.946710559998</v>
      </c>
      <c r="G73" s="660">
        <f t="shared" ref="G73:G87" si="8">+F73/E73-1</f>
        <v>-0.21281149036695035</v>
      </c>
      <c r="H73" s="668">
        <f t="shared" si="6"/>
        <v>0.16263028609835628</v>
      </c>
    </row>
    <row r="74" spans="1:8" x14ac:dyDescent="0.25">
      <c r="A74" s="659" t="s">
        <v>235</v>
      </c>
      <c r="B74" s="667">
        <v>1994.5575514</v>
      </c>
      <c r="C74" s="664">
        <v>2311.8957857999999</v>
      </c>
      <c r="D74" s="660">
        <f t="shared" si="7"/>
        <v>0.15910206961802476</v>
      </c>
      <c r="E74" s="667">
        <v>10676.731691524901</v>
      </c>
      <c r="F74" s="664">
        <v>10440.096750639999</v>
      </c>
      <c r="G74" s="660">
        <f t="shared" si="8"/>
        <v>-2.2163612210349015E-2</v>
      </c>
      <c r="H74" s="668">
        <f t="shared" si="6"/>
        <v>9.0892974576382138E-2</v>
      </c>
    </row>
    <row r="75" spans="1:8" x14ac:dyDescent="0.25">
      <c r="A75" s="315" t="s">
        <v>228</v>
      </c>
      <c r="B75" s="762">
        <v>3712.9319379000003</v>
      </c>
      <c r="C75" s="663">
        <v>1648.0431389999999</v>
      </c>
      <c r="D75" s="660">
        <f t="shared" si="7"/>
        <v>-0.55613429856402985</v>
      </c>
      <c r="E75" s="667">
        <v>14347.094063900002</v>
      </c>
      <c r="F75" s="664">
        <v>8685.7866052000008</v>
      </c>
      <c r="G75" s="660">
        <f t="shared" si="8"/>
        <v>-0.39459610660425792</v>
      </c>
      <c r="H75" s="668">
        <f t="shared" si="6"/>
        <v>7.5619699696166859E-2</v>
      </c>
    </row>
    <row r="76" spans="1:8" x14ac:dyDescent="0.25">
      <c r="A76" s="315" t="s">
        <v>224</v>
      </c>
      <c r="B76" s="762">
        <v>1550.3071799999998</v>
      </c>
      <c r="C76" s="663">
        <v>1377.097548</v>
      </c>
      <c r="D76" s="660">
        <f t="shared" si="7"/>
        <v>-0.11172600774512309</v>
      </c>
      <c r="E76" s="667">
        <v>8147.7636409999996</v>
      </c>
      <c r="F76" s="664">
        <v>7606.9898759999987</v>
      </c>
      <c r="G76" s="660">
        <f t="shared" si="8"/>
        <v>-6.6370821347688236E-2</v>
      </c>
      <c r="H76" s="668">
        <f t="shared" si="6"/>
        <v>6.6227541172899432E-2</v>
      </c>
    </row>
    <row r="77" spans="1:8" x14ac:dyDescent="0.25">
      <c r="A77" s="315" t="s">
        <v>218</v>
      </c>
      <c r="B77" s="762">
        <v>1567.1307429999997</v>
      </c>
      <c r="C77" s="663">
        <v>1189.4697060000001</v>
      </c>
      <c r="D77" s="660">
        <f t="shared" si="7"/>
        <v>-0.24098885092192956</v>
      </c>
      <c r="E77" s="667">
        <v>7783.1879465000002</v>
      </c>
      <c r="F77" s="664">
        <v>6841.7845569999999</v>
      </c>
      <c r="G77" s="660">
        <f t="shared" si="8"/>
        <v>-0.1209534442661554</v>
      </c>
      <c r="H77" s="668">
        <f t="shared" si="6"/>
        <v>5.9565554290324271E-2</v>
      </c>
    </row>
    <row r="78" spans="1:8" x14ac:dyDescent="0.25">
      <c r="A78" s="315" t="s">
        <v>234</v>
      </c>
      <c r="B78" s="762">
        <v>706.1179239999999</v>
      </c>
      <c r="C78" s="663">
        <v>938.04422799999998</v>
      </c>
      <c r="D78" s="973">
        <f t="shared" si="7"/>
        <v>0.32845265092010334</v>
      </c>
      <c r="E78" s="762">
        <v>3246.7603090000002</v>
      </c>
      <c r="F78" s="663">
        <v>4607.2663748999994</v>
      </c>
      <c r="G78" s="973">
        <f t="shared" si="8"/>
        <v>0.41903495682409453</v>
      </c>
      <c r="H78" s="718">
        <f t="shared" si="6"/>
        <v>4.0111519603947599E-2</v>
      </c>
    </row>
    <row r="79" spans="1:8" x14ac:dyDescent="0.25">
      <c r="A79" s="315" t="s">
        <v>232</v>
      </c>
      <c r="B79" s="762">
        <v>707.75408576000007</v>
      </c>
      <c r="C79" s="663">
        <v>544.52767399999993</v>
      </c>
      <c r="D79" s="973">
        <f t="shared" si="7"/>
        <v>-0.23062588410877838</v>
      </c>
      <c r="E79" s="762">
        <v>2542.9570183800001</v>
      </c>
      <c r="F79" s="663">
        <v>2648.3635581499998</v>
      </c>
      <c r="G79" s="973">
        <f t="shared" si="8"/>
        <v>4.1450381979774686E-2</v>
      </c>
      <c r="H79" s="718">
        <f t="shared" si="6"/>
        <v>2.3057031683656415E-2</v>
      </c>
    </row>
    <row r="80" spans="1:8" x14ac:dyDescent="0.25">
      <c r="A80" s="315" t="s">
        <v>229</v>
      </c>
      <c r="B80" s="976">
        <v>0</v>
      </c>
      <c r="C80" s="663">
        <v>0</v>
      </c>
      <c r="D80" s="973" t="s">
        <v>215</v>
      </c>
      <c r="E80" s="762">
        <v>1661.8683301000001</v>
      </c>
      <c r="F80" s="663">
        <v>1598.7629434</v>
      </c>
      <c r="G80" s="973">
        <f t="shared" si="8"/>
        <v>-3.7972555079741399E-2</v>
      </c>
      <c r="H80" s="718">
        <f t="shared" si="6"/>
        <v>1.3919058705965525E-2</v>
      </c>
    </row>
    <row r="81" spans="1:15" x14ac:dyDescent="0.25">
      <c r="A81" s="315" t="s">
        <v>236</v>
      </c>
      <c r="B81" s="1009">
        <v>6.4356439999999999</v>
      </c>
      <c r="C81" s="1010">
        <v>6.8578000000000001</v>
      </c>
      <c r="D81" s="973">
        <f t="shared" si="7"/>
        <v>6.559654325192632E-2</v>
      </c>
      <c r="E81" s="762">
        <v>36.34986</v>
      </c>
      <c r="F81" s="663">
        <v>78.194187999999997</v>
      </c>
      <c r="G81" s="973">
        <f>+F81/E81-1</f>
        <v>1.1511551351229414</v>
      </c>
      <c r="H81" s="718">
        <f t="shared" si="6"/>
        <v>6.8076977748976822E-4</v>
      </c>
    </row>
    <row r="82" spans="1:15" ht="15.75" thickBot="1" x14ac:dyDescent="0.3">
      <c r="A82" s="315" t="s">
        <v>275</v>
      </c>
      <c r="B82" s="762">
        <v>8.8512119999999985</v>
      </c>
      <c r="C82" s="663">
        <v>0</v>
      </c>
      <c r="D82" s="973" t="s">
        <v>215</v>
      </c>
      <c r="E82" s="762">
        <v>8.8512119999999985</v>
      </c>
      <c r="F82" s="663">
        <v>0</v>
      </c>
      <c r="G82" s="973" t="s">
        <v>215</v>
      </c>
      <c r="H82" s="718" t="s">
        <v>215</v>
      </c>
    </row>
    <row r="83" spans="1:15" x14ac:dyDescent="0.25">
      <c r="A83" s="654" t="s">
        <v>737</v>
      </c>
      <c r="B83" s="665">
        <f>+B84</f>
        <v>441193.98143799999</v>
      </c>
      <c r="C83" s="666">
        <f>+C84</f>
        <v>1240371.767396</v>
      </c>
      <c r="D83" s="657">
        <f t="shared" si="7"/>
        <v>1.8113977515133142</v>
      </c>
      <c r="E83" s="665">
        <f>+E84</f>
        <v>5034155.2107239999</v>
      </c>
      <c r="F83" s="666">
        <f>+F84</f>
        <v>5923400.1936400002</v>
      </c>
      <c r="G83" s="657">
        <f t="shared" si="8"/>
        <v>0.17664234527804945</v>
      </c>
      <c r="H83" s="658">
        <f>SUM(H84)</f>
        <v>1</v>
      </c>
    </row>
    <row r="84" spans="1:15" ht="15.75" thickBot="1" x14ac:dyDescent="0.3">
      <c r="A84" s="315" t="s">
        <v>224</v>
      </c>
      <c r="B84" s="762">
        <v>441193.98143799999</v>
      </c>
      <c r="C84" s="663">
        <v>1240371.767396</v>
      </c>
      <c r="D84" s="660">
        <f t="shared" si="7"/>
        <v>1.8113977515133142</v>
      </c>
      <c r="E84" s="667">
        <v>5034155.2107239999</v>
      </c>
      <c r="F84" s="664">
        <v>5923400.1936400002</v>
      </c>
      <c r="G84" s="660">
        <f t="shared" si="8"/>
        <v>0.17664234527804945</v>
      </c>
      <c r="H84" s="668">
        <f>(F84/$F$83)</f>
        <v>1</v>
      </c>
    </row>
    <row r="85" spans="1:15" x14ac:dyDescent="0.25">
      <c r="A85" s="654" t="s">
        <v>738</v>
      </c>
      <c r="B85" s="665">
        <f>SUM(B86:B86)</f>
        <v>2871.1295</v>
      </c>
      <c r="C85" s="666">
        <f>SUM(C86:C86)</f>
        <v>3301.3702799999996</v>
      </c>
      <c r="D85" s="657">
        <f>+C85/B85-1</f>
        <v>0.14985070509707055</v>
      </c>
      <c r="E85" s="665">
        <f>SUM(E86:E86)</f>
        <v>13651.896939999999</v>
      </c>
      <c r="F85" s="666">
        <f>SUM(F86:F86)</f>
        <v>14359.081065999999</v>
      </c>
      <c r="G85" s="657">
        <f>+F85/E85-1</f>
        <v>5.1801162073525031E-2</v>
      </c>
      <c r="H85" s="658">
        <f>SUM(H86:H86)</f>
        <v>1</v>
      </c>
    </row>
    <row r="86" spans="1:15" ht="15.75" thickBot="1" x14ac:dyDescent="0.3">
      <c r="A86" s="315" t="s">
        <v>229</v>
      </c>
      <c r="B86" s="762">
        <v>2871.1295</v>
      </c>
      <c r="C86" s="663">
        <v>3301.3702799999996</v>
      </c>
      <c r="D86" s="660">
        <f>+C86/B86-1</f>
        <v>0.14985070509707055</v>
      </c>
      <c r="E86" s="667">
        <v>13651.896939999999</v>
      </c>
      <c r="F86" s="664">
        <v>14359.081065999999</v>
      </c>
      <c r="G86" s="660">
        <f>+F86/E86-1</f>
        <v>5.1801162073525031E-2</v>
      </c>
      <c r="H86" s="668">
        <f>(F86/$F$85)</f>
        <v>1</v>
      </c>
    </row>
    <row r="87" spans="1:15" x14ac:dyDescent="0.25">
      <c r="A87" s="654" t="s">
        <v>739</v>
      </c>
      <c r="B87" s="665">
        <f>SUM(B88:B92)</f>
        <v>2855.7800881120002</v>
      </c>
      <c r="C87" s="666">
        <f>SUM(C88:C92)</f>
        <v>2845.6354489999999</v>
      </c>
      <c r="D87" s="657">
        <f t="shared" ref="D87:D106" si="9">(C87-B87)/B87</f>
        <v>-3.5523180353523136E-3</v>
      </c>
      <c r="E87" s="665">
        <f>SUM(E88:E92)</f>
        <v>16783.118282436102</v>
      </c>
      <c r="F87" s="666">
        <f>SUM(F88:F92)</f>
        <v>15747.955855512</v>
      </c>
      <c r="G87" s="657">
        <f t="shared" si="8"/>
        <v>-6.1678789930678213E-2</v>
      </c>
      <c r="H87" s="658">
        <f>SUM(H88:H92)</f>
        <v>1</v>
      </c>
    </row>
    <row r="88" spans="1:15" x14ac:dyDescent="0.25">
      <c r="A88" s="315" t="s">
        <v>218</v>
      </c>
      <c r="B88" s="167">
        <v>586.75243680000005</v>
      </c>
      <c r="C88" s="627">
        <v>580.32624799999996</v>
      </c>
      <c r="D88" s="660">
        <f t="shared" si="9"/>
        <v>-1.0952129717682819E-2</v>
      </c>
      <c r="E88" s="167">
        <v>4165.3117545000005</v>
      </c>
      <c r="F88" s="627">
        <v>4274.2728815</v>
      </c>
      <c r="G88" s="660">
        <f t="shared" ref="G88:G99" si="10">(F88-E88)/E88</f>
        <v>2.6159176892890015E-2</v>
      </c>
      <c r="H88" s="373">
        <f>(F88/$F$87)</f>
        <v>0.27141763164162958</v>
      </c>
    </row>
    <row r="89" spans="1:15" x14ac:dyDescent="0.25">
      <c r="A89" s="315" t="s">
        <v>222</v>
      </c>
      <c r="B89" s="667">
        <v>685.072895152</v>
      </c>
      <c r="C89" s="664">
        <v>831.37319600000001</v>
      </c>
      <c r="D89" s="660">
        <f t="shared" si="9"/>
        <v>0.2135543558697352</v>
      </c>
      <c r="E89" s="667">
        <v>3676.1028529460996</v>
      </c>
      <c r="F89" s="664">
        <v>4264.5677498819996</v>
      </c>
      <c r="G89" s="660">
        <f t="shared" si="10"/>
        <v>0.16007846365459905</v>
      </c>
      <c r="H89" s="373">
        <f>(F89/$F$87)</f>
        <v>0.27080135282379159</v>
      </c>
    </row>
    <row r="90" spans="1:15" x14ac:dyDescent="0.25">
      <c r="A90" s="315" t="s">
        <v>227</v>
      </c>
      <c r="B90" s="667">
        <v>927.16860599999995</v>
      </c>
      <c r="C90" s="669">
        <v>727.40222600000004</v>
      </c>
      <c r="D90" s="660">
        <f t="shared" si="9"/>
        <v>-0.21545852470332663</v>
      </c>
      <c r="E90" s="667">
        <v>4256.2642476000001</v>
      </c>
      <c r="F90" s="669">
        <v>3985.1270915000005</v>
      </c>
      <c r="G90" s="660">
        <f t="shared" si="10"/>
        <v>-6.3703083344246542E-2</v>
      </c>
      <c r="H90" s="668">
        <f>(F90/$F$87)</f>
        <v>0.25305678578627405</v>
      </c>
    </row>
    <row r="91" spans="1:15" x14ac:dyDescent="0.25">
      <c r="A91" s="315" t="s">
        <v>275</v>
      </c>
      <c r="B91" s="667">
        <v>246.52733000000001</v>
      </c>
      <c r="C91" s="664">
        <v>346.91271999999998</v>
      </c>
      <c r="D91" s="660">
        <f t="shared" si="9"/>
        <v>0.40719781453845288</v>
      </c>
      <c r="E91" s="667">
        <v>1171.7652349999998</v>
      </c>
      <c r="F91" s="664">
        <v>1346.7312280000001</v>
      </c>
      <c r="G91" s="660">
        <f t="shared" si="10"/>
        <v>0.14931830009447267</v>
      </c>
      <c r="H91" s="668">
        <f>(F91/$F$87)</f>
        <v>8.5517843735168061E-2</v>
      </c>
    </row>
    <row r="92" spans="1:15" ht="15.75" thickBot="1" x14ac:dyDescent="0.3">
      <c r="A92" s="315" t="s">
        <v>759</v>
      </c>
      <c r="B92" s="762">
        <v>410.25882015999997</v>
      </c>
      <c r="C92" s="663">
        <v>359.62105899999995</v>
      </c>
      <c r="D92" s="660">
        <f t="shared" si="9"/>
        <v>-0.12342881778934434</v>
      </c>
      <c r="E92" s="667">
        <v>3513.6741923899999</v>
      </c>
      <c r="F92" s="664">
        <v>1877.25690463</v>
      </c>
      <c r="G92" s="660">
        <f t="shared" si="10"/>
        <v>-0.46572823721225826</v>
      </c>
      <c r="H92" s="718">
        <f>(F92/$F$87)</f>
        <v>0.11920638601313671</v>
      </c>
      <c r="J92" s="74"/>
      <c r="K92" s="74"/>
      <c r="L92" s="74"/>
      <c r="M92" s="74"/>
      <c r="N92" s="74"/>
      <c r="O92" s="74"/>
    </row>
    <row r="93" spans="1:15" x14ac:dyDescent="0.25">
      <c r="A93" s="654" t="s">
        <v>740</v>
      </c>
      <c r="B93" s="665">
        <f>SUM(B94:B99)</f>
        <v>2487.8129531</v>
      </c>
      <c r="C93" s="666">
        <f>SUM(C94:C99)</f>
        <v>2016.6442514000003</v>
      </c>
      <c r="D93" s="657">
        <f t="shared" si="9"/>
        <v>-0.18939072614478047</v>
      </c>
      <c r="E93" s="665">
        <f>SUM(E94:E99)</f>
        <v>11354.8670573</v>
      </c>
      <c r="F93" s="666">
        <f>SUM(F94:F99)</f>
        <v>9890.4476340000001</v>
      </c>
      <c r="G93" s="657">
        <f t="shared" si="10"/>
        <v>-0.12896843405652472</v>
      </c>
      <c r="H93" s="658">
        <f>SUM(H94:H99)</f>
        <v>1</v>
      </c>
    </row>
    <row r="94" spans="1:15" x14ac:dyDescent="0.25">
      <c r="A94" s="670" t="s">
        <v>237</v>
      </c>
      <c r="B94" s="671">
        <v>1611.7758976</v>
      </c>
      <c r="C94" s="638">
        <v>1418.2637110000001</v>
      </c>
      <c r="D94" s="169">
        <f t="shared" si="9"/>
        <v>-0.12006147187592735</v>
      </c>
      <c r="E94" s="648">
        <v>7229.7006941</v>
      </c>
      <c r="F94" s="168">
        <v>6090.2529597000012</v>
      </c>
      <c r="G94" s="169">
        <f t="shared" si="10"/>
        <v>-0.15760648782180942</v>
      </c>
      <c r="H94" s="668">
        <f>(F94/$F$93)</f>
        <v>0.61577121532535894</v>
      </c>
    </row>
    <row r="95" spans="1:15" x14ac:dyDescent="0.25">
      <c r="A95" s="670" t="s">
        <v>216</v>
      </c>
      <c r="B95" s="643">
        <v>692.12044000000003</v>
      </c>
      <c r="C95" s="638">
        <v>498.92950200000001</v>
      </c>
      <c r="D95" s="169">
        <f t="shared" si="9"/>
        <v>-0.27912907470266302</v>
      </c>
      <c r="E95" s="167">
        <v>3227.958928</v>
      </c>
      <c r="F95" s="168">
        <v>3172.3996429999997</v>
      </c>
      <c r="G95" s="169">
        <f t="shared" si="10"/>
        <v>-1.7211893409816111E-2</v>
      </c>
      <c r="H95" s="668">
        <f t="shared" ref="H95:H99" si="11">(F95/$F$93)</f>
        <v>0.32075389915562236</v>
      </c>
    </row>
    <row r="96" spans="1:15" x14ac:dyDescent="0.25">
      <c r="A96" s="670" t="s">
        <v>228</v>
      </c>
      <c r="B96" s="643">
        <v>122.18675999999999</v>
      </c>
      <c r="C96" s="638">
        <v>50.389569999999999</v>
      </c>
      <c r="D96" s="169">
        <f t="shared" si="9"/>
        <v>-0.58760204460777909</v>
      </c>
      <c r="E96" s="167">
        <v>603.77501099999995</v>
      </c>
      <c r="F96" s="168">
        <v>399.00191579999995</v>
      </c>
      <c r="G96" s="169">
        <f t="shared" si="10"/>
        <v>-0.33915463785234401</v>
      </c>
      <c r="H96" s="668">
        <f t="shared" si="11"/>
        <v>4.0342149371315292E-2</v>
      </c>
    </row>
    <row r="97" spans="1:8" x14ac:dyDescent="0.25">
      <c r="A97" s="670" t="s">
        <v>235</v>
      </c>
      <c r="B97" s="643">
        <v>59.386155500000001</v>
      </c>
      <c r="C97" s="638">
        <v>45.318284400000003</v>
      </c>
      <c r="D97" s="642">
        <f t="shared" si="9"/>
        <v>-0.23688805886752506</v>
      </c>
      <c r="E97" s="643">
        <v>279.83294820000003</v>
      </c>
      <c r="F97" s="638">
        <v>208.13415650000005</v>
      </c>
      <c r="G97" s="642">
        <f t="shared" si="10"/>
        <v>-0.25621997753015124</v>
      </c>
      <c r="H97" s="718">
        <f t="shared" si="11"/>
        <v>2.1043957179906144E-2</v>
      </c>
    </row>
    <row r="98" spans="1:8" x14ac:dyDescent="0.25">
      <c r="A98" s="670" t="s">
        <v>217</v>
      </c>
      <c r="B98" s="1011">
        <v>1.8109</v>
      </c>
      <c r="C98" s="638">
        <v>3.4643839999999999</v>
      </c>
      <c r="D98" s="642">
        <f t="shared" si="9"/>
        <v>0.9130730575956707</v>
      </c>
      <c r="E98" s="643">
        <v>9.2303759999999997</v>
      </c>
      <c r="F98" s="638">
        <v>18.714458999999998</v>
      </c>
      <c r="G98" s="642">
        <f t="shared" si="10"/>
        <v>1.0274860959076855</v>
      </c>
      <c r="H98" s="718">
        <f t="shared" si="11"/>
        <v>1.8921751261961131E-3</v>
      </c>
    </row>
    <row r="99" spans="1:8" ht="15.75" thickBot="1" x14ac:dyDescent="0.3">
      <c r="A99" s="670" t="s">
        <v>236</v>
      </c>
      <c r="B99" s="763">
        <v>0.53280000000000005</v>
      </c>
      <c r="C99" s="750">
        <v>0.27879999999999999</v>
      </c>
      <c r="D99" s="642">
        <f t="shared" si="9"/>
        <v>-0.47672672672672678</v>
      </c>
      <c r="E99" s="643">
        <v>4.3691000000000004</v>
      </c>
      <c r="F99" s="638">
        <v>1.9444999999999999</v>
      </c>
      <c r="G99" s="642">
        <f t="shared" si="10"/>
        <v>-0.55494266553752503</v>
      </c>
      <c r="H99" s="717">
        <f t="shared" si="11"/>
        <v>1.9660384160121016E-4</v>
      </c>
    </row>
    <row r="100" spans="1:8" x14ac:dyDescent="0.25">
      <c r="A100" s="654" t="s">
        <v>741</v>
      </c>
      <c r="B100" s="665">
        <f>SUM(B101:B103)</f>
        <v>22.439415</v>
      </c>
      <c r="C100" s="666">
        <f>SUM(C101:C103)</f>
        <v>28.570499000000005</v>
      </c>
      <c r="D100" s="657">
        <f t="shared" si="9"/>
        <v>0.2732283350524069</v>
      </c>
      <c r="E100" s="665">
        <f>SUM(E101:E103)</f>
        <v>106.7259878</v>
      </c>
      <c r="F100" s="666">
        <f>SUM(F101:F103)</f>
        <v>115.06486460000001</v>
      </c>
      <c r="G100" s="657">
        <f>(F100-E100)/E100</f>
        <v>7.8133517167596631E-2</v>
      </c>
      <c r="H100" s="658">
        <f>SUM(H101:H103)</f>
        <v>0.99999999999999989</v>
      </c>
    </row>
    <row r="101" spans="1:8" x14ac:dyDescent="0.25">
      <c r="A101" s="670" t="s">
        <v>237</v>
      </c>
      <c r="B101" s="643">
        <v>17.725322999999999</v>
      </c>
      <c r="C101" s="638">
        <v>22.923759000000004</v>
      </c>
      <c r="D101" s="169">
        <f t="shared" si="9"/>
        <v>0.29327736369035445</v>
      </c>
      <c r="E101" s="167">
        <v>82.393293999999997</v>
      </c>
      <c r="F101" s="168">
        <v>84.649258000000003</v>
      </c>
      <c r="G101" s="169">
        <f>(F101-E101)/E101</f>
        <v>2.7380432198766153E-2</v>
      </c>
      <c r="H101" s="668">
        <f>(F101/$F$100)</f>
        <v>0.73566555954561996</v>
      </c>
    </row>
    <row r="102" spans="1:8" x14ac:dyDescent="0.25">
      <c r="A102" s="670" t="s">
        <v>228</v>
      </c>
      <c r="B102" s="643">
        <v>4.6659920000000001</v>
      </c>
      <c r="C102" s="638">
        <v>5.6195399999999998</v>
      </c>
      <c r="D102" s="642">
        <f t="shared" si="9"/>
        <v>0.20436125908488476</v>
      </c>
      <c r="E102" s="643">
        <v>23.780393799999999</v>
      </c>
      <c r="F102" s="638">
        <v>30.183306600000002</v>
      </c>
      <c r="G102" s="169">
        <f>(F102-E102)/E102</f>
        <v>0.26925175646166144</v>
      </c>
      <c r="H102" s="668">
        <f>(F102/$F$100)</f>
        <v>0.26231557917289722</v>
      </c>
    </row>
    <row r="103" spans="1:8" ht="15.75" thickBot="1" x14ac:dyDescent="0.3">
      <c r="A103" s="670" t="s">
        <v>236</v>
      </c>
      <c r="B103" s="1012">
        <v>4.8099999999999997E-2</v>
      </c>
      <c r="C103" s="764">
        <v>2.7199999999999998E-2</v>
      </c>
      <c r="D103" s="642">
        <f t="shared" si="9"/>
        <v>-0.43451143451143448</v>
      </c>
      <c r="E103" s="763">
        <v>0.55230000000000012</v>
      </c>
      <c r="F103" s="750">
        <v>0.23230000000000001</v>
      </c>
      <c r="G103" s="169">
        <f>(F103-E103)/E103</f>
        <v>-0.57939525620133991</v>
      </c>
      <c r="H103" s="718">
        <f>(F103/$F$100)</f>
        <v>2.0188612814827922E-3</v>
      </c>
    </row>
    <row r="104" spans="1:8" x14ac:dyDescent="0.25">
      <c r="A104" s="654" t="s">
        <v>742</v>
      </c>
      <c r="B104" s="665">
        <f>SUM(B105:B106)</f>
        <v>27.668381</v>
      </c>
      <c r="C104" s="666">
        <f>SUM(C105:C106)</f>
        <v>21.732047000000001</v>
      </c>
      <c r="D104" s="657">
        <f t="shared" si="9"/>
        <v>-0.21455299462588717</v>
      </c>
      <c r="E104" s="665">
        <f>SUM(E105:E106)</f>
        <v>140.867097</v>
      </c>
      <c r="F104" s="666">
        <f>SUM(F105:F106)</f>
        <v>115.418733</v>
      </c>
      <c r="G104" s="657">
        <f t="shared" ref="G104:G112" si="12">(F104-E104)/E104</f>
        <v>-0.18065513197876149</v>
      </c>
      <c r="H104" s="658">
        <f>SUM(H105:H106)</f>
        <v>1</v>
      </c>
    </row>
    <row r="105" spans="1:8" x14ac:dyDescent="0.25">
      <c r="A105" s="670" t="s">
        <v>218</v>
      </c>
      <c r="B105" s="643">
        <v>14.516</v>
      </c>
      <c r="C105" s="638">
        <v>12.706802</v>
      </c>
      <c r="D105" s="169">
        <f t="shared" si="9"/>
        <v>-0.12463474786442548</v>
      </c>
      <c r="E105" s="167">
        <v>80.657111999999998</v>
      </c>
      <c r="F105" s="168">
        <v>67.738230000000001</v>
      </c>
      <c r="G105" s="169">
        <f t="shared" si="12"/>
        <v>-0.16017040134042981</v>
      </c>
      <c r="H105" s="668">
        <f>(F105/$F$104)</f>
        <v>0.58689112451095782</v>
      </c>
    </row>
    <row r="106" spans="1:8" ht="15.75" thickBot="1" x14ac:dyDescent="0.3">
      <c r="A106" s="670" t="s">
        <v>228</v>
      </c>
      <c r="B106" s="643">
        <v>13.152381</v>
      </c>
      <c r="C106" s="638">
        <v>9.025245</v>
      </c>
      <c r="D106" s="169">
        <f t="shared" si="9"/>
        <v>-0.31379382942145612</v>
      </c>
      <c r="E106" s="167">
        <v>60.209984999999996</v>
      </c>
      <c r="F106" s="168">
        <v>47.680503000000002</v>
      </c>
      <c r="G106" s="169">
        <f t="shared" si="12"/>
        <v>-0.20809641457309772</v>
      </c>
      <c r="H106" s="718">
        <f>(F106/$F$104)</f>
        <v>0.41310887548904213</v>
      </c>
    </row>
    <row r="107" spans="1:8" x14ac:dyDescent="0.25">
      <c r="A107" s="654" t="s">
        <v>743</v>
      </c>
      <c r="B107" s="665">
        <f>SUM(B108:B110)</f>
        <v>3840.2648920000001</v>
      </c>
      <c r="C107" s="666">
        <f>SUM(C108:C110)</f>
        <v>3105.3971600000004</v>
      </c>
      <c r="D107" s="657">
        <f>(C107-B107)/B107</f>
        <v>-0.19135860485324033</v>
      </c>
      <c r="E107" s="665">
        <f>SUM(E108:E110)</f>
        <v>14923.234393799998</v>
      </c>
      <c r="F107" s="666">
        <f>SUM(F108:F110)</f>
        <v>17104.362267700002</v>
      </c>
      <c r="G107" s="657">
        <f t="shared" si="12"/>
        <v>0.14615651113850864</v>
      </c>
      <c r="H107" s="658">
        <f>SUM(H108:H110)</f>
        <v>0.99999999999999989</v>
      </c>
    </row>
    <row r="108" spans="1:8" x14ac:dyDescent="0.25">
      <c r="A108" s="670" t="s">
        <v>217</v>
      </c>
      <c r="B108" s="643">
        <v>3748.0129110000003</v>
      </c>
      <c r="C108" s="638">
        <v>3028.7725050000004</v>
      </c>
      <c r="D108" s="169">
        <f>(C108-B108)/B108</f>
        <v>-0.19189912710522139</v>
      </c>
      <c r="E108" s="167">
        <v>14449.399021799998</v>
      </c>
      <c r="F108" s="168">
        <v>16703.040027700001</v>
      </c>
      <c r="G108" s="169">
        <f t="shared" si="12"/>
        <v>0.1559678020172261</v>
      </c>
      <c r="H108" s="668">
        <f>(F108/$F$107)</f>
        <v>0.97653684868696555</v>
      </c>
    </row>
    <row r="109" spans="1:8" x14ac:dyDescent="0.25">
      <c r="A109" s="670" t="s">
        <v>218</v>
      </c>
      <c r="B109" s="643">
        <v>79.099599999999995</v>
      </c>
      <c r="C109" s="638">
        <v>62.154411999999994</v>
      </c>
      <c r="D109" s="169">
        <f>(C109-B109)/B109</f>
        <v>-0.21422596321599607</v>
      </c>
      <c r="E109" s="167">
        <v>413.07659899999999</v>
      </c>
      <c r="F109" s="168">
        <v>327.53474299999993</v>
      </c>
      <c r="G109" s="169">
        <f t="shared" si="12"/>
        <v>-0.20708473006479861</v>
      </c>
      <c r="H109" s="668">
        <f>(F109/$F$107)</f>
        <v>1.9149193514131704E-2</v>
      </c>
    </row>
    <row r="110" spans="1:8" ht="15.75" thickBot="1" x14ac:dyDescent="0.3">
      <c r="A110" s="670" t="s">
        <v>228</v>
      </c>
      <c r="B110" s="643">
        <v>13.152381</v>
      </c>
      <c r="C110" s="638">
        <v>14.470243</v>
      </c>
      <c r="D110" s="169">
        <f>(C110-B110)/B110</f>
        <v>0.10019949999927769</v>
      </c>
      <c r="E110" s="167">
        <v>60.758772999999998</v>
      </c>
      <c r="F110" s="168">
        <v>73.787497000000002</v>
      </c>
      <c r="G110" s="169">
        <f t="shared" si="12"/>
        <v>0.21443362590617168</v>
      </c>
      <c r="H110" s="718">
        <f>(F110/$F$107)</f>
        <v>4.3139577989026127E-3</v>
      </c>
    </row>
    <row r="111" spans="1:8" x14ac:dyDescent="0.25">
      <c r="A111" s="654" t="s">
        <v>744</v>
      </c>
      <c r="B111" s="1013">
        <f>SUM(B112)</f>
        <v>3.6912739999999999</v>
      </c>
      <c r="C111" s="1014">
        <f>SUM(C112)</f>
        <v>3.9205589999999999</v>
      </c>
      <c r="D111" s="657">
        <f t="shared" ref="D111:D112" si="13">(C111-B111)/B111</f>
        <v>6.2115410560148056E-2</v>
      </c>
      <c r="E111" s="666">
        <f>SUM(E112)</f>
        <v>13.98395</v>
      </c>
      <c r="F111" s="666">
        <f>SUM(F112)</f>
        <v>21.775827000000003</v>
      </c>
      <c r="G111" s="657">
        <f t="shared" si="12"/>
        <v>0.55720143450169679</v>
      </c>
      <c r="H111" s="658">
        <f>SUM(H112)</f>
        <v>1</v>
      </c>
    </row>
    <row r="112" spans="1:8" ht="15.75" thickBot="1" x14ac:dyDescent="0.3">
      <c r="A112" s="670" t="s">
        <v>228</v>
      </c>
      <c r="B112" s="763">
        <v>3.6912739999999999</v>
      </c>
      <c r="C112" s="750">
        <v>3.9205589999999999</v>
      </c>
      <c r="D112" s="169">
        <f t="shared" si="13"/>
        <v>6.2115410560148056E-2</v>
      </c>
      <c r="E112" s="167">
        <v>13.98395</v>
      </c>
      <c r="F112" s="168">
        <v>21.775827000000003</v>
      </c>
      <c r="G112" s="169">
        <f t="shared" si="12"/>
        <v>0.55720143450169679</v>
      </c>
      <c r="H112" s="668">
        <f>(F112/$F$111)</f>
        <v>1</v>
      </c>
    </row>
    <row r="113" spans="1:8" ht="103.5" customHeight="1" thickBot="1" x14ac:dyDescent="0.3">
      <c r="A113" s="1080" t="s">
        <v>854</v>
      </c>
      <c r="B113" s="1081"/>
      <c r="C113" s="1081"/>
      <c r="D113" s="1081"/>
      <c r="E113" s="1081"/>
      <c r="F113" s="1081"/>
      <c r="G113" s="1081"/>
      <c r="H113" s="1082"/>
    </row>
    <row r="114" spans="1:8" x14ac:dyDescent="0.25">
      <c r="B114"/>
      <c r="C114"/>
      <c r="D114"/>
    </row>
    <row r="115" spans="1:8" x14ac:dyDescent="0.25">
      <c r="B115" s="74"/>
      <c r="C115" s="74"/>
      <c r="D115" s="74"/>
    </row>
    <row r="116" spans="1:8" x14ac:dyDescent="0.25">
      <c r="B116"/>
      <c r="C116"/>
      <c r="D116"/>
    </row>
    <row r="117" spans="1:8" x14ac:dyDescent="0.25">
      <c r="B117"/>
      <c r="C117"/>
      <c r="D117"/>
    </row>
    <row r="118" spans="1:8" x14ac:dyDescent="0.25">
      <c r="B118"/>
      <c r="C118"/>
      <c r="D118"/>
    </row>
    <row r="119" spans="1:8" x14ac:dyDescent="0.25">
      <c r="B119"/>
      <c r="C119"/>
      <c r="D119"/>
    </row>
  </sheetData>
  <mergeCells count="3">
    <mergeCell ref="B4:D4"/>
    <mergeCell ref="E4:H4"/>
    <mergeCell ref="A113:H113"/>
  </mergeCells>
  <printOptions horizontalCentered="1"/>
  <pageMargins left="0" right="0" top="0" bottom="0" header="0.31496062992125984" footer="0.31496062992125984"/>
  <pageSetup paperSize="9" scale="4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9303B-289C-476A-BF4F-9A9573B7CE4F}">
  <sheetPr>
    <tabColor rgb="FF002060"/>
    <pageSetUpPr fitToPage="1"/>
  </sheetPr>
  <dimension ref="A1:J42"/>
  <sheetViews>
    <sheetView showGridLines="0" view="pageBreakPreview" zoomScaleNormal="100" zoomScaleSheetLayoutView="100" workbookViewId="0"/>
  </sheetViews>
  <sheetFormatPr baseColWidth="10" defaultColWidth="11.42578125" defaultRowHeight="12.75" x14ac:dyDescent="0.2"/>
  <cols>
    <col min="1" max="1" width="44" style="772" customWidth="1"/>
    <col min="2" max="2" width="10.5703125" style="772" bestFit="1" customWidth="1"/>
    <col min="3" max="3" width="12.42578125" style="820" bestFit="1" customWidth="1"/>
    <col min="4" max="4" width="12.42578125" style="772" bestFit="1" customWidth="1"/>
    <col min="5" max="5" width="7.42578125" style="772" customWidth="1"/>
    <col min="6" max="7" width="13.42578125" style="772" bestFit="1" customWidth="1"/>
    <col min="8" max="8" width="12.7109375" style="772" customWidth="1"/>
    <col min="9" max="9" width="10.42578125" style="772" customWidth="1"/>
    <col min="10" max="10" width="2.42578125" style="772" customWidth="1"/>
    <col min="11" max="16384" width="11.42578125" style="772"/>
  </cols>
  <sheetData>
    <row r="1" spans="1:10" x14ac:dyDescent="0.2">
      <c r="A1" s="766" t="s">
        <v>469</v>
      </c>
      <c r="B1" s="767"/>
      <c r="C1" s="768"/>
      <c r="D1" s="769"/>
      <c r="E1" s="767"/>
      <c r="F1" s="770"/>
      <c r="G1" s="770"/>
      <c r="H1" s="770"/>
      <c r="I1" s="771"/>
    </row>
    <row r="2" spans="1:10" ht="15.75" x14ac:dyDescent="0.25">
      <c r="A2" s="773" t="s">
        <v>470</v>
      </c>
      <c r="B2" s="767"/>
      <c r="C2" s="774"/>
      <c r="D2" s="775"/>
      <c r="E2" s="775"/>
      <c r="F2" s="775"/>
      <c r="G2" s="775"/>
      <c r="I2" s="771"/>
    </row>
    <row r="3" spans="1:10" x14ac:dyDescent="0.2">
      <c r="A3" s="72"/>
      <c r="B3" s="776"/>
      <c r="C3" s="777"/>
      <c r="D3" s="778"/>
      <c r="E3" s="776"/>
      <c r="F3" s="770"/>
      <c r="G3" s="770"/>
      <c r="H3" s="770"/>
      <c r="I3" s="771"/>
    </row>
    <row r="4" spans="1:10" x14ac:dyDescent="0.2">
      <c r="A4" s="73"/>
      <c r="B4" s="1086" t="s">
        <v>848</v>
      </c>
      <c r="C4" s="1086"/>
      <c r="D4" s="1086"/>
      <c r="E4" s="779"/>
      <c r="F4" s="1086" t="s">
        <v>849</v>
      </c>
      <c r="G4" s="1086"/>
      <c r="H4" s="1086"/>
      <c r="I4" s="1086"/>
    </row>
    <row r="5" spans="1:10" x14ac:dyDescent="0.2">
      <c r="A5" s="780" t="s">
        <v>471</v>
      </c>
      <c r="B5" s="781">
        <v>2025</v>
      </c>
      <c r="C5" s="442">
        <v>2026</v>
      </c>
      <c r="D5" s="782" t="s">
        <v>472</v>
      </c>
      <c r="E5" s="783"/>
      <c r="F5" s="781">
        <v>2025</v>
      </c>
      <c r="G5" s="442">
        <v>2026</v>
      </c>
      <c r="H5" s="784" t="s">
        <v>472</v>
      </c>
      <c r="I5" s="782" t="s">
        <v>461</v>
      </c>
    </row>
    <row r="6" spans="1:10" x14ac:dyDescent="0.2">
      <c r="A6" s="785" t="s">
        <v>473</v>
      </c>
      <c r="B6" s="786">
        <f>SUM(B7:B37)</f>
        <v>6810958.4670000002</v>
      </c>
      <c r="C6" s="787">
        <f>SUM(C7:C37)</f>
        <v>3622382.2049999996</v>
      </c>
      <c r="D6" s="788">
        <f>C6/B6-1</f>
        <v>-0.46815382555173057</v>
      </c>
      <c r="E6" s="789"/>
      <c r="F6" s="786">
        <f>SUM(F7:F37)</f>
        <v>31029044.518999994</v>
      </c>
      <c r="G6" s="787">
        <f>SUM(G7:G37)</f>
        <v>24406926.837000005</v>
      </c>
      <c r="H6" s="790">
        <f t="shared" ref="H6:H13" si="0">G6/F6-1</f>
        <v>-0.21341674500950458</v>
      </c>
      <c r="I6" s="788">
        <f>SUM(I7:I37)</f>
        <v>0.99999999999999989</v>
      </c>
    </row>
    <row r="7" spans="1:10" x14ac:dyDescent="0.2">
      <c r="A7" s="791" t="s">
        <v>474</v>
      </c>
      <c r="B7" s="792">
        <v>3820168.8020000001</v>
      </c>
      <c r="C7" s="443">
        <v>1067466.311</v>
      </c>
      <c r="D7" s="793">
        <f>+C7/B7-1</f>
        <v>-0.72057090502358379</v>
      </c>
      <c r="E7" s="794"/>
      <c r="F7" s="792">
        <v>17234813.688000001</v>
      </c>
      <c r="G7" s="795">
        <v>11388507.902000003</v>
      </c>
      <c r="H7" s="796">
        <f t="shared" si="0"/>
        <v>-0.33921491069384624</v>
      </c>
      <c r="I7" s="983">
        <f t="shared" ref="I7:I34" si="1">G7/$G$6</f>
        <v>0.46660966282471267</v>
      </c>
      <c r="J7" s="797"/>
    </row>
    <row r="8" spans="1:10" x14ac:dyDescent="0.2">
      <c r="A8" s="791" t="s">
        <v>903</v>
      </c>
      <c r="B8" s="792">
        <v>1277828.55</v>
      </c>
      <c r="C8" s="443">
        <v>1020900</v>
      </c>
      <c r="D8" s="793">
        <f t="shared" ref="D8:D35" si="2">+C8/B8-1</f>
        <v>-0.20106652805652214</v>
      </c>
      <c r="E8" s="794"/>
      <c r="F8" s="792">
        <v>5964301.25</v>
      </c>
      <c r="G8" s="795">
        <v>5130881.8499999996</v>
      </c>
      <c r="H8" s="796">
        <f t="shared" si="0"/>
        <v>-0.13973462524214386</v>
      </c>
      <c r="I8" s="983">
        <f t="shared" si="1"/>
        <v>0.21022236368659783</v>
      </c>
      <c r="J8" s="797"/>
    </row>
    <row r="9" spans="1:10" x14ac:dyDescent="0.2">
      <c r="A9" s="791" t="s">
        <v>746</v>
      </c>
      <c r="B9" s="792">
        <v>450471.11</v>
      </c>
      <c r="C9" s="443">
        <v>492428.27</v>
      </c>
      <c r="D9" s="793">
        <f t="shared" si="2"/>
        <v>9.3140623379821319E-2</v>
      </c>
      <c r="E9" s="794"/>
      <c r="F9" s="792">
        <v>2188972.94</v>
      </c>
      <c r="G9" s="795">
        <v>2563567.31</v>
      </c>
      <c r="H9" s="796">
        <f t="shared" si="0"/>
        <v>0.17112791261823457</v>
      </c>
      <c r="I9" s="983">
        <f t="shared" si="1"/>
        <v>0.105034416136067</v>
      </c>
      <c r="J9" s="797"/>
    </row>
    <row r="10" spans="1:10" x14ac:dyDescent="0.2">
      <c r="A10" s="791" t="s">
        <v>475</v>
      </c>
      <c r="B10" s="792">
        <v>176190.43</v>
      </c>
      <c r="C10" s="443">
        <v>209096.32000000001</v>
      </c>
      <c r="D10" s="793">
        <f t="shared" si="2"/>
        <v>0.18676320842170613</v>
      </c>
      <c r="E10" s="794"/>
      <c r="F10" s="792">
        <v>946141.34999999986</v>
      </c>
      <c r="G10" s="795">
        <v>1051508.96</v>
      </c>
      <c r="H10" s="796">
        <f t="shared" si="0"/>
        <v>0.1113656114913486</v>
      </c>
      <c r="I10" s="983">
        <f t="shared" si="1"/>
        <v>4.308239898543683E-2</v>
      </c>
      <c r="J10" s="797"/>
    </row>
    <row r="11" spans="1:10" x14ac:dyDescent="0.2">
      <c r="A11" s="791" t="s">
        <v>477</v>
      </c>
      <c r="B11" s="792">
        <v>201808.9</v>
      </c>
      <c r="C11" s="443">
        <v>85652.58</v>
      </c>
      <c r="D11" s="793">
        <f>+C11/B11-1</f>
        <v>-0.57557580463497893</v>
      </c>
      <c r="E11" s="794"/>
      <c r="F11" s="792">
        <v>865511.77500000002</v>
      </c>
      <c r="G11" s="795">
        <v>911104.26899999985</v>
      </c>
      <c r="H11" s="796">
        <f>G11/F11-1</f>
        <v>5.2676919386798415E-2</v>
      </c>
      <c r="I11" s="983">
        <f>G11/$G$6</f>
        <v>3.7329741473998243E-2</v>
      </c>
      <c r="J11" s="797"/>
    </row>
    <row r="12" spans="1:10" x14ac:dyDescent="0.2">
      <c r="A12" s="791" t="s">
        <v>476</v>
      </c>
      <c r="B12" s="792">
        <v>246634.47</v>
      </c>
      <c r="C12" s="443">
        <v>104998.54</v>
      </c>
      <c r="D12" s="793">
        <f t="shared" si="2"/>
        <v>-0.5742746745821864</v>
      </c>
      <c r="E12" s="794"/>
      <c r="F12" s="792">
        <v>1030514.525</v>
      </c>
      <c r="G12" s="795">
        <v>599941.6</v>
      </c>
      <c r="H12" s="796">
        <f t="shared" si="0"/>
        <v>-0.41782324708135488</v>
      </c>
      <c r="I12" s="983">
        <f t="shared" si="1"/>
        <v>2.4580792330253988E-2</v>
      </c>
      <c r="J12" s="797"/>
    </row>
    <row r="13" spans="1:10" x14ac:dyDescent="0.2">
      <c r="A13" s="791" t="s">
        <v>478</v>
      </c>
      <c r="B13" s="792">
        <v>121593.82</v>
      </c>
      <c r="C13" s="443">
        <v>124159.48</v>
      </c>
      <c r="D13" s="793">
        <f t="shared" si="2"/>
        <v>2.1100249996258036E-2</v>
      </c>
      <c r="E13" s="794"/>
      <c r="F13" s="792">
        <v>499318.94500000001</v>
      </c>
      <c r="G13" s="795">
        <v>577653.56500000006</v>
      </c>
      <c r="H13" s="796">
        <f t="shared" si="0"/>
        <v>0.15688293181024826</v>
      </c>
      <c r="I13" s="983">
        <f t="shared" si="1"/>
        <v>2.3667607513957818E-2</v>
      </c>
      <c r="J13" s="797"/>
    </row>
    <row r="14" spans="1:10" x14ac:dyDescent="0.2">
      <c r="A14" s="791" t="s">
        <v>479</v>
      </c>
      <c r="B14" s="792">
        <v>76461.3</v>
      </c>
      <c r="C14" s="443">
        <v>90625.5</v>
      </c>
      <c r="D14" s="793">
        <f t="shared" si="2"/>
        <v>0.1852466541897666</v>
      </c>
      <c r="E14" s="794"/>
      <c r="F14" s="792">
        <v>376450.62599999999</v>
      </c>
      <c r="G14" s="795">
        <v>473035.5</v>
      </c>
      <c r="H14" s="796">
        <f>G14/F14-1</f>
        <v>0.25656717595682799</v>
      </c>
      <c r="I14" s="983">
        <f t="shared" si="1"/>
        <v>1.9381198753908483E-2</v>
      </c>
      <c r="J14" s="797"/>
    </row>
    <row r="15" spans="1:10" x14ac:dyDescent="0.2">
      <c r="A15" s="791" t="s">
        <v>480</v>
      </c>
      <c r="B15" s="792">
        <v>73095.728000000003</v>
      </c>
      <c r="C15" s="443">
        <v>93193.00999999998</v>
      </c>
      <c r="D15" s="793">
        <f t="shared" si="2"/>
        <v>0.27494468623392021</v>
      </c>
      <c r="E15" s="794"/>
      <c r="F15" s="792">
        <v>342899.36900000001</v>
      </c>
      <c r="G15" s="795">
        <v>410663.58999999997</v>
      </c>
      <c r="H15" s="796">
        <f t="shared" ref="H15:H35" si="3">G15/F15-1</f>
        <v>0.19762130562567459</v>
      </c>
      <c r="I15" s="983">
        <f t="shared" si="1"/>
        <v>1.6825698406955893E-2</v>
      </c>
      <c r="J15" s="797"/>
    </row>
    <row r="16" spans="1:10" x14ac:dyDescent="0.2">
      <c r="A16" s="791" t="s">
        <v>482</v>
      </c>
      <c r="B16" s="792">
        <v>36600.21</v>
      </c>
      <c r="C16" s="443">
        <v>63726.51</v>
      </c>
      <c r="D16" s="793">
        <f t="shared" si="2"/>
        <v>0.74115148519639651</v>
      </c>
      <c r="E16" s="794"/>
      <c r="F16" s="792">
        <v>356363.72000000003</v>
      </c>
      <c r="G16" s="795">
        <v>358581.01</v>
      </c>
      <c r="H16" s="796">
        <f t="shared" si="3"/>
        <v>6.2219857846359528E-3</v>
      </c>
      <c r="I16" s="983">
        <f t="shared" si="1"/>
        <v>1.4691772233135241E-2</v>
      </c>
      <c r="J16" s="797"/>
    </row>
    <row r="17" spans="1:10" x14ac:dyDescent="0.2">
      <c r="A17" s="791" t="s">
        <v>481</v>
      </c>
      <c r="B17" s="792">
        <v>141059.41</v>
      </c>
      <c r="C17" s="443">
        <v>141197.56</v>
      </c>
      <c r="D17" s="793">
        <f t="shared" si="2"/>
        <v>9.7937457699548425E-4</v>
      </c>
      <c r="E17" s="794"/>
      <c r="F17" s="792">
        <v>585742.31999999995</v>
      </c>
      <c r="G17" s="795">
        <v>293025.56</v>
      </c>
      <c r="H17" s="796">
        <f t="shared" si="3"/>
        <v>-0.49973640286056153</v>
      </c>
      <c r="I17" s="983">
        <f t="shared" si="1"/>
        <v>1.2005835964394501E-2</v>
      </c>
      <c r="J17" s="797"/>
    </row>
    <row r="18" spans="1:10" x14ac:dyDescent="0.2">
      <c r="A18" s="791" t="s">
        <v>483</v>
      </c>
      <c r="B18" s="792">
        <v>36311.129999999997</v>
      </c>
      <c r="C18" s="443">
        <v>36809.130000000005</v>
      </c>
      <c r="D18" s="793">
        <f t="shared" si="2"/>
        <v>1.3714803147134358E-2</v>
      </c>
      <c r="E18" s="794"/>
      <c r="F18" s="792">
        <v>178335.995</v>
      </c>
      <c r="G18" s="795">
        <v>209707.66399999999</v>
      </c>
      <c r="H18" s="796">
        <f t="shared" si="3"/>
        <v>0.17591327538784296</v>
      </c>
      <c r="I18" s="983">
        <f t="shared" si="1"/>
        <v>8.5921371994318787E-3</v>
      </c>
      <c r="J18" s="797"/>
    </row>
    <row r="19" spans="1:10" x14ac:dyDescent="0.2">
      <c r="A19" s="791" t="s">
        <v>747</v>
      </c>
      <c r="B19" s="792">
        <v>36168.31</v>
      </c>
      <c r="C19" s="443">
        <v>22788.743000000002</v>
      </c>
      <c r="D19" s="793">
        <f t="shared" si="2"/>
        <v>-0.36992513612054301</v>
      </c>
      <c r="E19" s="794"/>
      <c r="F19" s="792">
        <v>179521.79</v>
      </c>
      <c r="G19" s="795">
        <v>159120.45299999998</v>
      </c>
      <c r="H19" s="796">
        <f t="shared" si="3"/>
        <v>-0.11364267813951734</v>
      </c>
      <c r="I19" s="983">
        <f t="shared" si="1"/>
        <v>6.5194792471282874E-3</v>
      </c>
      <c r="J19" s="797"/>
    </row>
    <row r="20" spans="1:10" x14ac:dyDescent="0.2">
      <c r="A20" s="791" t="s">
        <v>484</v>
      </c>
      <c r="B20" s="792">
        <v>67352.010000000009</v>
      </c>
      <c r="C20" s="443">
        <v>25547.4</v>
      </c>
      <c r="D20" s="793">
        <f>+C20/B20-1</f>
        <v>-0.62068838034677809</v>
      </c>
      <c r="E20" s="794"/>
      <c r="F20" s="792">
        <v>107749.84700000001</v>
      </c>
      <c r="G20" s="795">
        <v>118376.36000000002</v>
      </c>
      <c r="H20" s="796">
        <f t="shared" si="3"/>
        <v>9.8622070433195264E-2</v>
      </c>
      <c r="I20" s="983">
        <f t="shared" si="1"/>
        <v>4.8501132809783245E-3</v>
      </c>
      <c r="J20" s="797"/>
    </row>
    <row r="21" spans="1:10" x14ac:dyDescent="0.2">
      <c r="A21" s="791" t="s">
        <v>491</v>
      </c>
      <c r="B21" s="792">
        <v>180</v>
      </c>
      <c r="C21" s="443">
        <v>7191.97</v>
      </c>
      <c r="D21" s="793" t="s">
        <v>214</v>
      </c>
      <c r="E21" s="794"/>
      <c r="F21" s="792">
        <v>25803.629999999997</v>
      </c>
      <c r="G21" s="795">
        <v>39779.567999999999</v>
      </c>
      <c r="H21" s="796">
        <f t="shared" si="3"/>
        <v>0.54162681762217191</v>
      </c>
      <c r="I21" s="984">
        <f t="shared" si="1"/>
        <v>1.6298474718126181E-3</v>
      </c>
      <c r="J21" s="797"/>
    </row>
    <row r="22" spans="1:10" x14ac:dyDescent="0.2">
      <c r="A22" s="791" t="s">
        <v>490</v>
      </c>
      <c r="B22" s="792">
        <v>3695</v>
      </c>
      <c r="C22" s="443">
        <v>18836.13</v>
      </c>
      <c r="D22" s="793">
        <f t="shared" si="2"/>
        <v>4.0977347767253045</v>
      </c>
      <c r="E22" s="794"/>
      <c r="F22" s="792">
        <v>17605</v>
      </c>
      <c r="G22" s="795">
        <v>38311.130000000005</v>
      </c>
      <c r="H22" s="796">
        <f t="shared" si="3"/>
        <v>1.1761505254189153</v>
      </c>
      <c r="I22" s="984">
        <f t="shared" si="1"/>
        <v>1.5696826665584844E-3</v>
      </c>
      <c r="J22" s="797"/>
    </row>
    <row r="23" spans="1:10" x14ac:dyDescent="0.2">
      <c r="A23" s="791" t="s">
        <v>486</v>
      </c>
      <c r="B23" s="792">
        <v>5251</v>
      </c>
      <c r="C23" s="443">
        <v>1411</v>
      </c>
      <c r="D23" s="793">
        <f t="shared" si="2"/>
        <v>-0.73128927823271761</v>
      </c>
      <c r="E23" s="794"/>
      <c r="F23" s="792">
        <v>49521</v>
      </c>
      <c r="G23" s="795">
        <v>21993</v>
      </c>
      <c r="H23" s="796">
        <f t="shared" si="3"/>
        <v>-0.55588538195916881</v>
      </c>
      <c r="I23" s="984">
        <f t="shared" si="1"/>
        <v>9.0109664960602164E-4</v>
      </c>
      <c r="J23" s="797"/>
    </row>
    <row r="24" spans="1:10" x14ac:dyDescent="0.2">
      <c r="A24" s="791" t="s">
        <v>488</v>
      </c>
      <c r="B24" s="792">
        <v>4427.7550000000001</v>
      </c>
      <c r="C24" s="443">
        <v>2126.9699999999998</v>
      </c>
      <c r="D24" s="793">
        <f t="shared" si="2"/>
        <v>-0.51962789269053955</v>
      </c>
      <c r="E24" s="794"/>
      <c r="F24" s="792">
        <v>18210.7</v>
      </c>
      <c r="G24" s="795">
        <v>17012.16</v>
      </c>
      <c r="H24" s="796">
        <f t="shared" si="3"/>
        <v>-6.5815152630047224E-2</v>
      </c>
      <c r="I24" s="984">
        <f t="shared" si="1"/>
        <v>6.9702179686998485E-4</v>
      </c>
      <c r="J24" s="797"/>
    </row>
    <row r="25" spans="1:10" x14ac:dyDescent="0.2">
      <c r="A25" s="791" t="s">
        <v>485</v>
      </c>
      <c r="B25" s="792">
        <v>25855.035</v>
      </c>
      <c r="C25" s="443">
        <v>6389.5599999999995</v>
      </c>
      <c r="D25" s="793">
        <f t="shared" si="2"/>
        <v>-0.75286979886122762</v>
      </c>
      <c r="E25" s="794"/>
      <c r="F25" s="792">
        <v>31293.174999999999</v>
      </c>
      <c r="G25" s="795">
        <v>11035.97</v>
      </c>
      <c r="H25" s="796">
        <f t="shared" si="3"/>
        <v>-0.64733620030565775</v>
      </c>
      <c r="I25" s="984">
        <f t="shared" si="1"/>
        <v>4.5216548866241834E-4</v>
      </c>
      <c r="J25" s="797"/>
    </row>
    <row r="26" spans="1:10" x14ac:dyDescent="0.2">
      <c r="A26" s="791" t="s">
        <v>487</v>
      </c>
      <c r="B26" s="792">
        <v>2380.8820000000001</v>
      </c>
      <c r="C26" s="443">
        <v>2431.3609999999999</v>
      </c>
      <c r="D26" s="793">
        <f t="shared" si="2"/>
        <v>2.1201806725406724E-2</v>
      </c>
      <c r="E26" s="794"/>
      <c r="F26" s="792">
        <v>6918.0540000000001</v>
      </c>
      <c r="G26" s="795">
        <v>10451.82</v>
      </c>
      <c r="H26" s="796">
        <f t="shared" si="3"/>
        <v>0.51080347161210349</v>
      </c>
      <c r="I26" s="984">
        <f>G26/$G$6</f>
        <v>4.2823170937503793E-4</v>
      </c>
      <c r="J26" s="797"/>
    </row>
    <row r="27" spans="1:10" x14ac:dyDescent="0.2">
      <c r="A27" s="791" t="s">
        <v>493</v>
      </c>
      <c r="B27" s="792">
        <v>2589.1949999999997</v>
      </c>
      <c r="C27" s="443">
        <v>2540.19</v>
      </c>
      <c r="D27" s="793">
        <f t="shared" si="2"/>
        <v>-1.8926732053784923E-2</v>
      </c>
      <c r="E27" s="794"/>
      <c r="F27" s="792">
        <v>4837.84</v>
      </c>
      <c r="G27" s="795">
        <v>10105.356</v>
      </c>
      <c r="H27" s="796">
        <f t="shared" si="3"/>
        <v>1.0888156698030524</v>
      </c>
      <c r="I27" s="984">
        <f>G27/$G$6</f>
        <v>4.1403639497458776E-4</v>
      </c>
      <c r="J27" s="797"/>
    </row>
    <row r="28" spans="1:10" x14ac:dyDescent="0.2">
      <c r="A28" s="791" t="s">
        <v>748</v>
      </c>
      <c r="B28" s="792">
        <v>0</v>
      </c>
      <c r="C28" s="443">
        <v>1332.9</v>
      </c>
      <c r="D28" s="793" t="s">
        <v>214</v>
      </c>
      <c r="E28" s="794"/>
      <c r="F28" s="792">
        <v>0</v>
      </c>
      <c r="G28" s="795">
        <v>4693.5300000000007</v>
      </c>
      <c r="H28" s="796" t="s">
        <v>214</v>
      </c>
      <c r="I28" s="984">
        <f t="shared" si="1"/>
        <v>1.9230319455396496E-4</v>
      </c>
      <c r="J28" s="797"/>
    </row>
    <row r="29" spans="1:10" x14ac:dyDescent="0.2">
      <c r="A29" s="791" t="s">
        <v>492</v>
      </c>
      <c r="B29" s="792">
        <v>663.53</v>
      </c>
      <c r="C29" s="443">
        <v>699.77</v>
      </c>
      <c r="D29" s="793">
        <f t="shared" si="2"/>
        <v>5.4616972857293611E-2</v>
      </c>
      <c r="E29" s="794"/>
      <c r="F29" s="792">
        <v>1734.41</v>
      </c>
      <c r="G29" s="795">
        <v>4157.33</v>
      </c>
      <c r="H29" s="796">
        <f t="shared" si="3"/>
        <v>1.3969707277979255</v>
      </c>
      <c r="I29" s="984">
        <f t="shared" si="1"/>
        <v>1.7033402147531497E-4</v>
      </c>
      <c r="J29" s="797"/>
    </row>
    <row r="30" spans="1:10" x14ac:dyDescent="0.2">
      <c r="A30" s="791" t="s">
        <v>494</v>
      </c>
      <c r="B30" s="792">
        <v>750</v>
      </c>
      <c r="C30" s="443">
        <v>400</v>
      </c>
      <c r="D30" s="793">
        <f t="shared" si="2"/>
        <v>-0.46666666666666667</v>
      </c>
      <c r="E30" s="794"/>
      <c r="F30" s="792">
        <v>3750</v>
      </c>
      <c r="G30" s="795">
        <v>2349</v>
      </c>
      <c r="H30" s="796">
        <f t="shared" si="3"/>
        <v>-0.37360000000000004</v>
      </c>
      <c r="I30" s="984">
        <f t="shared" si="1"/>
        <v>9.6243169641456136E-5</v>
      </c>
      <c r="J30" s="797"/>
    </row>
    <row r="31" spans="1:10" x14ac:dyDescent="0.2">
      <c r="A31" s="791" t="s">
        <v>489</v>
      </c>
      <c r="B31" s="792">
        <v>3048.81</v>
      </c>
      <c r="C31" s="443">
        <v>381</v>
      </c>
      <c r="D31" s="793">
        <f t="shared" si="2"/>
        <v>-0.87503320967853027</v>
      </c>
      <c r="E31" s="794"/>
      <c r="F31" s="792">
        <v>11620.49</v>
      </c>
      <c r="G31" s="795">
        <v>750</v>
      </c>
      <c r="H31" s="796">
        <f t="shared" si="3"/>
        <v>-0.9354588317704331</v>
      </c>
      <c r="I31" s="984">
        <f t="shared" si="1"/>
        <v>3.0728981367003877E-5</v>
      </c>
      <c r="J31" s="797"/>
    </row>
    <row r="32" spans="1:10" x14ac:dyDescent="0.2">
      <c r="A32" s="791" t="s">
        <v>495</v>
      </c>
      <c r="B32" s="792">
        <v>353.08</v>
      </c>
      <c r="C32" s="443">
        <v>0</v>
      </c>
      <c r="D32" s="793" t="s">
        <v>215</v>
      </c>
      <c r="E32" s="794"/>
      <c r="F32" s="792">
        <v>754.07999999999993</v>
      </c>
      <c r="G32" s="795">
        <v>369.38</v>
      </c>
      <c r="H32" s="796">
        <f t="shared" si="3"/>
        <v>-0.51015807341396135</v>
      </c>
      <c r="I32" s="984">
        <f t="shared" si="1"/>
        <v>1.5134228183125189E-5</v>
      </c>
      <c r="J32" s="797"/>
    </row>
    <row r="33" spans="1:10" x14ac:dyDescent="0.2">
      <c r="A33" s="791" t="s">
        <v>496</v>
      </c>
      <c r="B33" s="792">
        <v>18</v>
      </c>
      <c r="C33" s="443">
        <v>40</v>
      </c>
      <c r="D33" s="793">
        <f t="shared" si="2"/>
        <v>1.2222222222222223</v>
      </c>
      <c r="E33" s="794"/>
      <c r="F33" s="792">
        <v>154</v>
      </c>
      <c r="G33" s="795">
        <v>188</v>
      </c>
      <c r="H33" s="796">
        <f t="shared" si="3"/>
        <v>0.22077922077922074</v>
      </c>
      <c r="I33" s="984">
        <f t="shared" si="1"/>
        <v>7.7027313293289711E-6</v>
      </c>
      <c r="J33" s="797"/>
    </row>
    <row r="34" spans="1:10" x14ac:dyDescent="0.2">
      <c r="A34" s="791" t="s">
        <v>497</v>
      </c>
      <c r="B34" s="792">
        <v>0</v>
      </c>
      <c r="C34" s="443">
        <v>10</v>
      </c>
      <c r="D34" s="793" t="s">
        <v>214</v>
      </c>
      <c r="E34" s="794"/>
      <c r="F34" s="792">
        <v>7</v>
      </c>
      <c r="G34" s="795">
        <v>45</v>
      </c>
      <c r="H34" s="796">
        <f t="shared" si="3"/>
        <v>5.4285714285714288</v>
      </c>
      <c r="I34" s="985">
        <f t="shared" si="1"/>
        <v>1.8437388820202325E-6</v>
      </c>
      <c r="J34" s="797"/>
    </row>
    <row r="35" spans="1:10" x14ac:dyDescent="0.2">
      <c r="A35" s="791" t="s">
        <v>749</v>
      </c>
      <c r="B35" s="792">
        <v>2</v>
      </c>
      <c r="C35" s="443">
        <v>2</v>
      </c>
      <c r="D35" s="793">
        <f t="shared" si="2"/>
        <v>0</v>
      </c>
      <c r="E35" s="794"/>
      <c r="F35" s="792">
        <v>7</v>
      </c>
      <c r="G35" s="795">
        <v>10</v>
      </c>
      <c r="H35" s="796">
        <f t="shared" si="3"/>
        <v>0.4285714285714286</v>
      </c>
      <c r="I35" s="985">
        <f>G35/$G$6</f>
        <v>4.0971975156005166E-7</v>
      </c>
      <c r="J35" s="797"/>
    </row>
    <row r="36" spans="1:10" x14ac:dyDescent="0.2">
      <c r="A36" s="791" t="s">
        <v>825</v>
      </c>
      <c r="B36" s="792">
        <v>0</v>
      </c>
      <c r="C36" s="443">
        <v>0</v>
      </c>
      <c r="D36" s="793" t="s">
        <v>215</v>
      </c>
      <c r="E36" s="794"/>
      <c r="F36" s="792">
        <v>160</v>
      </c>
      <c r="G36" s="795">
        <v>0</v>
      </c>
      <c r="H36" s="796" t="s">
        <v>215</v>
      </c>
      <c r="I36" s="798" t="s">
        <v>215</v>
      </c>
      <c r="J36" s="797"/>
    </row>
    <row r="37" spans="1:10" x14ac:dyDescent="0.2">
      <c r="A37" s="791" t="s">
        <v>767</v>
      </c>
      <c r="B37" s="792">
        <v>0</v>
      </c>
      <c r="C37" s="443">
        <v>0</v>
      </c>
      <c r="D37" s="793" t="s">
        <v>215</v>
      </c>
      <c r="E37" s="794"/>
      <c r="F37" s="792">
        <v>30</v>
      </c>
      <c r="G37" s="795">
        <v>0</v>
      </c>
      <c r="H37" s="796" t="s">
        <v>215</v>
      </c>
      <c r="I37" s="798" t="s">
        <v>215</v>
      </c>
      <c r="J37" s="797"/>
    </row>
    <row r="38" spans="1:10" x14ac:dyDescent="0.2">
      <c r="A38" s="785" t="s">
        <v>498</v>
      </c>
      <c r="B38" s="799">
        <f>SUM(B39:B40)</f>
        <v>14473.276999999998</v>
      </c>
      <c r="C38" s="444">
        <f>SUM(C39:C40)</f>
        <v>20091.524999999998</v>
      </c>
      <c r="D38" s="788">
        <f>+C38/B38-1</f>
        <v>0.38818078310806881</v>
      </c>
      <c r="E38" s="800"/>
      <c r="F38" s="799">
        <f>SUM(F39:F40)</f>
        <v>63008.057000000001</v>
      </c>
      <c r="G38" s="801">
        <f>SUM(G39:G40)</f>
        <v>93410.985000000001</v>
      </c>
      <c r="H38" s="790">
        <f>+G38/F38-1</f>
        <v>0.48252444921448689</v>
      </c>
      <c r="I38" s="788">
        <f>SUM(I39:I40)</f>
        <v>1</v>
      </c>
      <c r="J38" s="797"/>
    </row>
    <row r="39" spans="1:10" x14ac:dyDescent="0.2">
      <c r="A39" s="802" t="s">
        <v>499</v>
      </c>
      <c r="B39" s="803">
        <v>8025.6869999999999</v>
      </c>
      <c r="C39" s="804">
        <v>13459.154999999999</v>
      </c>
      <c r="D39" s="793">
        <f>+C39/B39-1</f>
        <v>0.67700970645877412</v>
      </c>
      <c r="E39" s="805"/>
      <c r="F39" s="803">
        <v>37256.837</v>
      </c>
      <c r="G39" s="806">
        <v>62235.684999999998</v>
      </c>
      <c r="H39" s="796">
        <f>+G39/F39-1</f>
        <v>0.6704500438402754</v>
      </c>
      <c r="I39" s="793">
        <f>G39/$G$38</f>
        <v>0.66625659712291863</v>
      </c>
      <c r="J39" s="797"/>
    </row>
    <row r="40" spans="1:10" x14ac:dyDescent="0.2">
      <c r="A40" s="802" t="s">
        <v>500</v>
      </c>
      <c r="B40" s="807">
        <v>6447.5899999999992</v>
      </c>
      <c r="C40" s="808">
        <v>6632.37</v>
      </c>
      <c r="D40" s="809">
        <f>+C40/B40-1</f>
        <v>2.8658770176143378E-2</v>
      </c>
      <c r="E40" s="805"/>
      <c r="F40" s="807">
        <v>25751.22</v>
      </c>
      <c r="G40" s="810">
        <v>31175.3</v>
      </c>
      <c r="H40" s="811">
        <f>+G40/F40-1</f>
        <v>0.21063390394707504</v>
      </c>
      <c r="I40" s="809">
        <f>G40/$G$38</f>
        <v>0.33374340287708132</v>
      </c>
      <c r="J40" s="797"/>
    </row>
    <row r="41" spans="1:10" ht="35.25" customHeight="1" x14ac:dyDescent="0.2">
      <c r="A41" s="1087" t="s">
        <v>904</v>
      </c>
      <c r="B41" s="1088"/>
      <c r="C41" s="1088"/>
      <c r="D41" s="1088"/>
      <c r="E41" s="1088"/>
      <c r="F41" s="1088"/>
      <c r="G41" s="812"/>
      <c r="H41" s="812"/>
      <c r="I41" s="813"/>
    </row>
    <row r="42" spans="1:10" x14ac:dyDescent="0.2">
      <c r="A42" s="445" t="s">
        <v>501</v>
      </c>
      <c r="B42" s="814"/>
      <c r="C42" s="815"/>
      <c r="D42" s="816"/>
      <c r="E42" s="814"/>
      <c r="F42" s="817"/>
      <c r="G42" s="818"/>
      <c r="H42" s="818"/>
      <c r="I42" s="819"/>
    </row>
  </sheetData>
  <mergeCells count="3">
    <mergeCell ref="B4:D4"/>
    <mergeCell ref="F4:I4"/>
    <mergeCell ref="A41:F41"/>
  </mergeCells>
  <pageMargins left="0.7" right="0.7" top="0.75" bottom="0.75" header="0.3" footer="0.3"/>
  <pageSetup paperSize="9" scale="6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D36FD-AE01-45C8-8CB9-9B24F02A7F79}">
  <sheetPr>
    <tabColor rgb="FF002060"/>
    <pageSetUpPr fitToPage="1"/>
  </sheetPr>
  <dimension ref="A1:M131"/>
  <sheetViews>
    <sheetView showGridLines="0" view="pageBreakPreview" zoomScaleNormal="100" zoomScaleSheetLayoutView="100" workbookViewId="0"/>
  </sheetViews>
  <sheetFormatPr baseColWidth="10" defaultColWidth="11.42578125" defaultRowHeight="12.75" x14ac:dyDescent="0.2"/>
  <cols>
    <col min="1" max="1" width="35.42578125" style="447" customWidth="1"/>
    <col min="2" max="3" width="11.7109375" style="447" customWidth="1"/>
    <col min="4" max="4" width="10.7109375" style="447" bestFit="1" customWidth="1"/>
    <col min="5" max="5" width="3" style="447" customWidth="1"/>
    <col min="6" max="6" width="14.140625" style="447" bestFit="1" customWidth="1"/>
    <col min="7" max="7" width="13.140625" style="447" bestFit="1" customWidth="1"/>
    <col min="8" max="8" width="10.7109375" style="447" bestFit="1" customWidth="1"/>
    <col min="9" max="9" width="7.7109375" style="447" bestFit="1" customWidth="1"/>
    <col min="10" max="10" width="3.42578125" style="447" customWidth="1"/>
    <col min="11" max="16384" width="11.42578125" style="447"/>
  </cols>
  <sheetData>
    <row r="1" spans="1:9" x14ac:dyDescent="0.2">
      <c r="A1" s="446" t="s">
        <v>502</v>
      </c>
    </row>
    <row r="2" spans="1:9" ht="15.75" x14ac:dyDescent="0.25">
      <c r="A2" s="448" t="s">
        <v>503</v>
      </c>
    </row>
    <row r="4" spans="1:9" x14ac:dyDescent="0.2">
      <c r="A4" s="449"/>
      <c r="B4" s="1086" t="s">
        <v>848</v>
      </c>
      <c r="C4" s="1086"/>
      <c r="D4" s="1086"/>
      <c r="E4" s="821"/>
      <c r="F4" s="1086" t="s">
        <v>849</v>
      </c>
      <c r="G4" s="1086"/>
      <c r="H4" s="1086"/>
      <c r="I4" s="1086"/>
    </row>
    <row r="5" spans="1:9" x14ac:dyDescent="0.2">
      <c r="A5" s="450" t="s">
        <v>504</v>
      </c>
      <c r="B5" s="781">
        <v>2025</v>
      </c>
      <c r="C5" s="442">
        <v>2026</v>
      </c>
      <c r="D5" s="452" t="s">
        <v>505</v>
      </c>
      <c r="E5" s="451"/>
      <c r="F5" s="781">
        <v>2025</v>
      </c>
      <c r="G5" s="442">
        <v>2026</v>
      </c>
      <c r="H5" s="451" t="s">
        <v>505</v>
      </c>
      <c r="I5" s="452" t="s">
        <v>461</v>
      </c>
    </row>
    <row r="6" spans="1:9" x14ac:dyDescent="0.2">
      <c r="A6" s="453" t="s">
        <v>506</v>
      </c>
      <c r="B6" s="454">
        <f>SUM(B7:B11)</f>
        <v>3820168.8020000001</v>
      </c>
      <c r="C6" s="455">
        <f>SUM(C7:C11)</f>
        <v>1067466.311</v>
      </c>
      <c r="D6" s="456">
        <f t="shared" ref="D6:D19" si="0">(C6-B6)/B6</f>
        <v>-0.7205709050235839</v>
      </c>
      <c r="E6" s="822"/>
      <c r="F6" s="454">
        <f>SUM(F7:F11)</f>
        <v>17234813.688000001</v>
      </c>
      <c r="G6" s="455">
        <f>SUM(G7:G11)</f>
        <v>11388507.901999999</v>
      </c>
      <c r="H6" s="457">
        <f>(G6-F6)/F6</f>
        <v>-0.33921491069384641</v>
      </c>
      <c r="I6" s="501">
        <f>SUM(I7:I11)</f>
        <v>1</v>
      </c>
    </row>
    <row r="7" spans="1:9" x14ac:dyDescent="0.2">
      <c r="A7" s="447" t="s">
        <v>216</v>
      </c>
      <c r="B7" s="986">
        <v>2952793.91</v>
      </c>
      <c r="C7" s="987">
        <v>190008.04</v>
      </c>
      <c r="D7" s="823">
        <f t="shared" si="0"/>
        <v>-0.9356514386742284</v>
      </c>
      <c r="E7" s="824"/>
      <c r="F7" s="988">
        <v>13392704.225000001</v>
      </c>
      <c r="G7" s="987">
        <v>7258747.46</v>
      </c>
      <c r="H7" s="461">
        <f t="shared" ref="H7:H19" si="1">(G7-F7)/F7</f>
        <v>-0.45800733458667875</v>
      </c>
      <c r="I7" s="502">
        <f>G7/$G$6</f>
        <v>0.6373747572959273</v>
      </c>
    </row>
    <row r="8" spans="1:9" x14ac:dyDescent="0.2">
      <c r="A8" s="447" t="s">
        <v>217</v>
      </c>
      <c r="B8" s="986">
        <v>417339.99</v>
      </c>
      <c r="C8" s="987">
        <v>486746.97899999999</v>
      </c>
      <c r="D8" s="823">
        <f t="shared" si="0"/>
        <v>0.16630802382489154</v>
      </c>
      <c r="E8" s="824"/>
      <c r="F8" s="988">
        <v>1868076.34</v>
      </c>
      <c r="G8" s="987">
        <v>2114172.6489999997</v>
      </c>
      <c r="H8" s="461">
        <f t="shared" si="1"/>
        <v>0.13173782234188547</v>
      </c>
      <c r="I8" s="502">
        <f>G8/$G$6</f>
        <v>0.18564088177246804</v>
      </c>
    </row>
    <row r="9" spans="1:9" x14ac:dyDescent="0.2">
      <c r="A9" s="447" t="s">
        <v>219</v>
      </c>
      <c r="B9" s="986">
        <v>224718.11</v>
      </c>
      <c r="C9" s="987">
        <v>218527.655</v>
      </c>
      <c r="D9" s="823">
        <f t="shared" si="0"/>
        <v>-2.7547646248893727E-2</v>
      </c>
      <c r="E9" s="824"/>
      <c r="F9" s="988">
        <v>1078093.2399999998</v>
      </c>
      <c r="G9" s="987">
        <v>1105866.693</v>
      </c>
      <c r="H9" s="461">
        <f t="shared" si="1"/>
        <v>2.5761642842691619E-2</v>
      </c>
      <c r="I9" s="502">
        <f>G9/$G$6</f>
        <v>9.7103738480595211E-2</v>
      </c>
    </row>
    <row r="10" spans="1:9" x14ac:dyDescent="0.2">
      <c r="A10" s="447" t="s">
        <v>218</v>
      </c>
      <c r="B10" s="986">
        <v>150095.9</v>
      </c>
      <c r="C10" s="987">
        <v>114876.5</v>
      </c>
      <c r="D10" s="823">
        <f t="shared" si="0"/>
        <v>-0.23464598300153433</v>
      </c>
      <c r="E10" s="824"/>
      <c r="F10" s="988">
        <v>629372</v>
      </c>
      <c r="G10" s="987">
        <v>617365.5</v>
      </c>
      <c r="H10" s="461">
        <f t="shared" si="1"/>
        <v>-1.9076952899080353E-2</v>
      </c>
      <c r="I10" s="502">
        <f>G10/$G$6</f>
        <v>5.4209515883251139E-2</v>
      </c>
    </row>
    <row r="11" spans="1:9" x14ac:dyDescent="0.2">
      <c r="A11" s="447" t="s">
        <v>220</v>
      </c>
      <c r="B11" s="986">
        <v>75220.891999999993</v>
      </c>
      <c r="C11" s="987">
        <v>57307.136999999988</v>
      </c>
      <c r="D11" s="823">
        <f t="shared" si="0"/>
        <v>-0.23814866486826566</v>
      </c>
      <c r="E11" s="824"/>
      <c r="F11" s="986">
        <v>266567.88300000131</v>
      </c>
      <c r="G11" s="987">
        <v>292355.59999999963</v>
      </c>
      <c r="H11" s="461">
        <f t="shared" si="1"/>
        <v>9.673977491128663E-2</v>
      </c>
      <c r="I11" s="502">
        <f>G11/$G$6</f>
        <v>2.5671106567758315E-2</v>
      </c>
    </row>
    <row r="12" spans="1:9" x14ac:dyDescent="0.2">
      <c r="A12" s="453" t="s">
        <v>826</v>
      </c>
      <c r="B12" s="454">
        <f>SUM(B13)</f>
        <v>1277828.55</v>
      </c>
      <c r="C12" s="455">
        <f>SUM(C13)</f>
        <v>1020900</v>
      </c>
      <c r="D12" s="456">
        <f t="shared" si="0"/>
        <v>-0.20106652805652217</v>
      </c>
      <c r="E12" s="822"/>
      <c r="F12" s="454">
        <f>SUM(F13)</f>
        <v>5964301.25</v>
      </c>
      <c r="G12" s="455">
        <f>SUM(G13)</f>
        <v>5130881.8499999996</v>
      </c>
      <c r="H12" s="457">
        <f t="shared" si="1"/>
        <v>-0.13973462524214389</v>
      </c>
      <c r="I12" s="501">
        <f>SUM(I13)</f>
        <v>1</v>
      </c>
    </row>
    <row r="13" spans="1:9" x14ac:dyDescent="0.2">
      <c r="A13" s="447" t="s">
        <v>221</v>
      </c>
      <c r="B13" s="458">
        <v>1277828.55</v>
      </c>
      <c r="C13" s="459">
        <v>1020900</v>
      </c>
      <c r="D13" s="823">
        <f t="shared" si="0"/>
        <v>-0.20106652805652217</v>
      </c>
      <c r="E13" s="824"/>
      <c r="F13" s="460">
        <v>5964301.25</v>
      </c>
      <c r="G13" s="459">
        <v>5130881.8499999996</v>
      </c>
      <c r="H13" s="461">
        <f t="shared" si="1"/>
        <v>-0.13973462524214389</v>
      </c>
      <c r="I13" s="502">
        <f>G12/$G$13</f>
        <v>1</v>
      </c>
    </row>
    <row r="14" spans="1:9" x14ac:dyDescent="0.2">
      <c r="A14" s="453" t="s">
        <v>507</v>
      </c>
      <c r="B14" s="454">
        <f>SUM(B15:B19)</f>
        <v>450471.11</v>
      </c>
      <c r="C14" s="455">
        <f>SUM(C15:C19)</f>
        <v>492428.26999999996</v>
      </c>
      <c r="D14" s="456">
        <f t="shared" si="0"/>
        <v>9.3140623379821125E-2</v>
      </c>
      <c r="E14" s="822"/>
      <c r="F14" s="454">
        <f>SUM(F15:F19)</f>
        <v>2188972.94</v>
      </c>
      <c r="G14" s="455">
        <f>SUM(G15:G19)</f>
        <v>2563567.3099999996</v>
      </c>
      <c r="H14" s="457">
        <f t="shared" si="1"/>
        <v>0.1711279126182344</v>
      </c>
      <c r="I14" s="501">
        <f>SUM(I15:I19)</f>
        <v>1</v>
      </c>
    </row>
    <row r="15" spans="1:9" x14ac:dyDescent="0.2">
      <c r="A15" s="447" t="s">
        <v>217</v>
      </c>
      <c r="B15" s="458">
        <v>376336.63</v>
      </c>
      <c r="C15" s="459">
        <v>431466.94</v>
      </c>
      <c r="D15" s="823">
        <f t="shared" si="0"/>
        <v>0.14649201168645209</v>
      </c>
      <c r="E15" s="824"/>
      <c r="F15" s="460">
        <v>1897513.4300000002</v>
      </c>
      <c r="G15" s="459">
        <v>2128340.38</v>
      </c>
      <c r="H15" s="461">
        <f t="shared" si="1"/>
        <v>0.12164707050321098</v>
      </c>
      <c r="I15" s="502">
        <f>G15/$G$14</f>
        <v>0.83022605714222508</v>
      </c>
    </row>
    <row r="16" spans="1:9" x14ac:dyDescent="0.2">
      <c r="A16" s="447" t="s">
        <v>224</v>
      </c>
      <c r="B16" s="458">
        <v>813</v>
      </c>
      <c r="C16" s="459">
        <v>38</v>
      </c>
      <c r="D16" s="823">
        <f t="shared" si="0"/>
        <v>-0.95325953259532592</v>
      </c>
      <c r="E16" s="824"/>
      <c r="F16" s="460">
        <v>6114</v>
      </c>
      <c r="G16" s="459">
        <v>195324.6</v>
      </c>
      <c r="H16" s="461" t="s">
        <v>214</v>
      </c>
      <c r="I16" s="502">
        <f>G16/$G$14</f>
        <v>7.6192499115617152E-2</v>
      </c>
    </row>
    <row r="17" spans="1:9" x14ac:dyDescent="0.2">
      <c r="A17" s="447" t="s">
        <v>222</v>
      </c>
      <c r="B17" s="458">
        <v>42050.450000000004</v>
      </c>
      <c r="C17" s="459">
        <v>29285.980000000003</v>
      </c>
      <c r="D17" s="823">
        <f t="shared" si="0"/>
        <v>-0.30355132941502411</v>
      </c>
      <c r="E17" s="824"/>
      <c r="F17" s="460">
        <v>101966.84000000001</v>
      </c>
      <c r="G17" s="459">
        <v>106387.92000000001</v>
      </c>
      <c r="H17" s="461">
        <f t="shared" si="1"/>
        <v>4.3358017174995336E-2</v>
      </c>
      <c r="I17" s="502">
        <f>G17/$G$14</f>
        <v>4.1499951877604503E-2</v>
      </c>
    </row>
    <row r="18" spans="1:9" x14ac:dyDescent="0.2">
      <c r="A18" s="447" t="s">
        <v>230</v>
      </c>
      <c r="B18" s="458">
        <v>9490</v>
      </c>
      <c r="C18" s="459">
        <v>16430</v>
      </c>
      <c r="D18" s="823">
        <f t="shared" si="0"/>
        <v>0.73129610115911481</v>
      </c>
      <c r="E18" s="824"/>
      <c r="F18" s="460">
        <v>42109</v>
      </c>
      <c r="G18" s="459">
        <v>59473</v>
      </c>
      <c r="H18" s="461">
        <f t="shared" si="1"/>
        <v>0.41235840319171674</v>
      </c>
      <c r="I18" s="502">
        <f>G18/$G$14</f>
        <v>2.3199312835675071E-2</v>
      </c>
    </row>
    <row r="19" spans="1:9" x14ac:dyDescent="0.2">
      <c r="A19" s="447" t="s">
        <v>220</v>
      </c>
      <c r="B19" s="458">
        <v>21781.02999999997</v>
      </c>
      <c r="C19" s="459">
        <v>15207.349999999977</v>
      </c>
      <c r="D19" s="823">
        <f t="shared" si="0"/>
        <v>-0.30180758210240755</v>
      </c>
      <c r="E19" s="824"/>
      <c r="F19" s="460">
        <v>141269.66999999969</v>
      </c>
      <c r="G19" s="459">
        <v>74041.409999999683</v>
      </c>
      <c r="H19" s="461">
        <f t="shared" si="1"/>
        <v>-0.47588601290000998</v>
      </c>
      <c r="I19" s="502">
        <f>G19/$G$14</f>
        <v>2.8882179028878199E-2</v>
      </c>
    </row>
    <row r="20" spans="1:9" x14ac:dyDescent="0.2">
      <c r="A20" s="453" t="s">
        <v>508</v>
      </c>
      <c r="B20" s="454">
        <f>SUM(B21:B27)</f>
        <v>176190.43000000002</v>
      </c>
      <c r="C20" s="455">
        <f>SUM(C21:C27)</f>
        <v>209096.32000000001</v>
      </c>
      <c r="D20" s="456">
        <f>(C20-B20)/B20</f>
        <v>0.18676320842170588</v>
      </c>
      <c r="E20" s="822"/>
      <c r="F20" s="454">
        <f>SUM(F21:F27)</f>
        <v>946141.35</v>
      </c>
      <c r="G20" s="455">
        <f>SUM(G21:G27)</f>
        <v>1051508.96</v>
      </c>
      <c r="H20" s="457">
        <f>(G20-F20)/F20</f>
        <v>0.11136561149134851</v>
      </c>
      <c r="I20" s="501">
        <f>SUM(I21:I27)</f>
        <v>1.0000000000000002</v>
      </c>
    </row>
    <row r="21" spans="1:9" x14ac:dyDescent="0.2">
      <c r="A21" s="462" t="s">
        <v>218</v>
      </c>
      <c r="B21" s="374">
        <v>61001.8</v>
      </c>
      <c r="C21" s="374">
        <v>84273.8</v>
      </c>
      <c r="D21" s="823">
        <f>(C21-B21)/B21</f>
        <v>0.38149693943457402</v>
      </c>
      <c r="E21" s="824"/>
      <c r="F21" s="460">
        <v>270673.8</v>
      </c>
      <c r="G21" s="459">
        <v>387119.10000000003</v>
      </c>
      <c r="H21" s="461">
        <f>(G21-F21)/F21</f>
        <v>0.43020528769315702</v>
      </c>
      <c r="I21" s="502">
        <f t="shared" ref="I21:I27" si="2">G21/$G$20</f>
        <v>0.36815577872013572</v>
      </c>
    </row>
    <row r="22" spans="1:9" x14ac:dyDescent="0.2">
      <c r="A22" s="462" t="s">
        <v>217</v>
      </c>
      <c r="B22" s="374">
        <v>79456.73000000001</v>
      </c>
      <c r="C22" s="374">
        <v>56855.05</v>
      </c>
      <c r="D22" s="823">
        <f>(C22-B22)/B22</f>
        <v>-0.28445268261102619</v>
      </c>
      <c r="E22" s="824"/>
      <c r="F22" s="460">
        <v>521221.65</v>
      </c>
      <c r="G22" s="459">
        <v>265426.97000000003</v>
      </c>
      <c r="H22" s="461">
        <f>(G22-F22)/F22</f>
        <v>-0.49075989072978832</v>
      </c>
      <c r="I22" s="502">
        <f t="shared" si="2"/>
        <v>0.25242482955161888</v>
      </c>
    </row>
    <row r="23" spans="1:9" x14ac:dyDescent="0.2">
      <c r="A23" s="462" t="s">
        <v>224</v>
      </c>
      <c r="B23" s="374">
        <v>15777.5</v>
      </c>
      <c r="C23" s="374">
        <v>3315</v>
      </c>
      <c r="D23" s="823">
        <f>(C23-B23)/B23</f>
        <v>-0.7898906670892093</v>
      </c>
      <c r="E23" s="824"/>
      <c r="F23" s="460">
        <v>56925.3</v>
      </c>
      <c r="G23" s="459">
        <v>237415.61</v>
      </c>
      <c r="H23" s="461">
        <f>(G23-F23)/F23</f>
        <v>3.1706518894059408</v>
      </c>
      <c r="I23" s="502">
        <f t="shared" si="2"/>
        <v>0.22578562716194067</v>
      </c>
    </row>
    <row r="24" spans="1:9" x14ac:dyDescent="0.2">
      <c r="A24" s="462" t="s">
        <v>237</v>
      </c>
      <c r="B24" s="374">
        <v>4100</v>
      </c>
      <c r="C24" s="374">
        <v>29060</v>
      </c>
      <c r="D24" s="823">
        <f>(C24-B24)/B24</f>
        <v>6.0878048780487806</v>
      </c>
      <c r="E24" s="824"/>
      <c r="F24" s="460">
        <v>15800</v>
      </c>
      <c r="G24" s="459">
        <v>65630</v>
      </c>
      <c r="H24" s="461">
        <f>(G24-F24)/F24</f>
        <v>3.1537974683544303</v>
      </c>
      <c r="I24" s="502">
        <f t="shared" si="2"/>
        <v>6.2415064917754011E-2</v>
      </c>
    </row>
    <row r="25" spans="1:9" x14ac:dyDescent="0.2">
      <c r="A25" s="462" t="s">
        <v>225</v>
      </c>
      <c r="B25" s="374">
        <v>0</v>
      </c>
      <c r="C25" s="374">
        <v>23922</v>
      </c>
      <c r="D25" s="823" t="s">
        <v>214</v>
      </c>
      <c r="E25" s="824"/>
      <c r="F25" s="460">
        <v>0</v>
      </c>
      <c r="G25" s="459">
        <v>38897.599999999999</v>
      </c>
      <c r="H25" s="461" t="s">
        <v>214</v>
      </c>
      <c r="I25" s="502">
        <f t="shared" si="2"/>
        <v>3.699217170721969E-2</v>
      </c>
    </row>
    <row r="26" spans="1:9" x14ac:dyDescent="0.2">
      <c r="A26" s="462" t="s">
        <v>230</v>
      </c>
      <c r="B26" s="374">
        <v>793.15</v>
      </c>
      <c r="C26" s="374">
        <v>4977.8</v>
      </c>
      <c r="D26" s="823">
        <f>(C26-B26)/B26</f>
        <v>5.2759881485217184</v>
      </c>
      <c r="E26" s="824"/>
      <c r="F26" s="460">
        <v>33175.450000000004</v>
      </c>
      <c r="G26" s="459">
        <v>19656.7</v>
      </c>
      <c r="H26" s="461">
        <f>(G26-F26)/F26</f>
        <v>-0.40749258864612242</v>
      </c>
      <c r="I26" s="502">
        <f t="shared" si="2"/>
        <v>1.8693801715203646E-2</v>
      </c>
    </row>
    <row r="27" spans="1:9" x14ac:dyDescent="0.2">
      <c r="A27" s="447" t="s">
        <v>220</v>
      </c>
      <c r="B27" s="458">
        <v>15061.25</v>
      </c>
      <c r="C27" s="459">
        <v>6692.6700000000128</v>
      </c>
      <c r="D27" s="823">
        <f>(C27-B27)/B27</f>
        <v>-0.55563648435554736</v>
      </c>
      <c r="E27" s="824"/>
      <c r="F27" s="460">
        <v>48345.150000000023</v>
      </c>
      <c r="G27" s="459">
        <v>37362.979999999981</v>
      </c>
      <c r="H27" s="461">
        <f>(G27-F27)/F27</f>
        <v>-0.22716177320786132</v>
      </c>
      <c r="I27" s="502">
        <f t="shared" si="2"/>
        <v>3.5532726226127437E-2</v>
      </c>
    </row>
    <row r="28" spans="1:9" x14ac:dyDescent="0.2">
      <c r="A28" s="453" t="s">
        <v>477</v>
      </c>
      <c r="B28" s="454">
        <f>SUM(B29:B34)</f>
        <v>201808.90000000002</v>
      </c>
      <c r="C28" s="455">
        <f>SUM(C29:C34)</f>
        <v>85652.579999999987</v>
      </c>
      <c r="D28" s="456">
        <f t="shared" ref="D28:D37" si="3">(C28-B28)/B28</f>
        <v>-0.57557580463497904</v>
      </c>
      <c r="E28" s="822"/>
      <c r="F28" s="454">
        <f>SUM(F29:F34)</f>
        <v>865511.77500000002</v>
      </c>
      <c r="G28" s="455">
        <f>SUM(G29:G34)</f>
        <v>911104.26899999997</v>
      </c>
      <c r="H28" s="457">
        <f t="shared" ref="H28:H37" si="4">(G28-F28)/F28</f>
        <v>5.2676919386798575E-2</v>
      </c>
      <c r="I28" s="501">
        <f>SUM(I29:I34)</f>
        <v>1</v>
      </c>
    </row>
    <row r="29" spans="1:9" x14ac:dyDescent="0.2">
      <c r="A29" s="447" t="s">
        <v>224</v>
      </c>
      <c r="B29" s="458">
        <v>34974.97</v>
      </c>
      <c r="C29" s="459">
        <v>3485</v>
      </c>
      <c r="D29" s="823">
        <f t="shared" si="3"/>
        <v>-0.90035731267246266</v>
      </c>
      <c r="E29" s="824"/>
      <c r="F29" s="460">
        <v>163506.54999999999</v>
      </c>
      <c r="G29" s="459">
        <v>379672.5</v>
      </c>
      <c r="H29" s="461">
        <f t="shared" si="4"/>
        <v>1.3220629387630038</v>
      </c>
      <c r="I29" s="502">
        <f t="shared" ref="I29:I34" si="5">G29/$G$28</f>
        <v>0.41671684890327304</v>
      </c>
    </row>
    <row r="30" spans="1:9" x14ac:dyDescent="0.2">
      <c r="A30" s="447" t="s">
        <v>223</v>
      </c>
      <c r="B30" s="458">
        <v>41351.410000000003</v>
      </c>
      <c r="C30" s="459">
        <v>32100</v>
      </c>
      <c r="D30" s="823">
        <f t="shared" si="3"/>
        <v>-0.22372659118516158</v>
      </c>
      <c r="E30" s="824"/>
      <c r="F30" s="460">
        <v>184224.41</v>
      </c>
      <c r="G30" s="459">
        <v>171307.34899999999</v>
      </c>
      <c r="H30" s="461">
        <f t="shared" si="4"/>
        <v>-7.0115903750214301E-2</v>
      </c>
      <c r="I30" s="502">
        <f t="shared" si="5"/>
        <v>0.18802167307153733</v>
      </c>
    </row>
    <row r="31" spans="1:9" x14ac:dyDescent="0.2">
      <c r="A31" s="447" t="s">
        <v>217</v>
      </c>
      <c r="B31" s="458">
        <v>33573.520000000004</v>
      </c>
      <c r="C31" s="459">
        <v>31575.95</v>
      </c>
      <c r="D31" s="823">
        <f t="shared" si="3"/>
        <v>-5.9498378483995813E-2</v>
      </c>
      <c r="E31" s="824"/>
      <c r="F31" s="460">
        <v>166169.21500000003</v>
      </c>
      <c r="G31" s="459">
        <v>137319.37</v>
      </c>
      <c r="H31" s="461">
        <f t="shared" si="4"/>
        <v>-0.17361726719356546</v>
      </c>
      <c r="I31" s="502">
        <f t="shared" si="5"/>
        <v>0.1507175135407032</v>
      </c>
    </row>
    <row r="32" spans="1:9" x14ac:dyDescent="0.2">
      <c r="A32" s="447" t="s">
        <v>218</v>
      </c>
      <c r="B32" s="458">
        <v>7250</v>
      </c>
      <c r="C32" s="459">
        <v>3436.2</v>
      </c>
      <c r="D32" s="823">
        <f t="shared" si="3"/>
        <v>-0.52604137931034489</v>
      </c>
      <c r="E32" s="824"/>
      <c r="F32" s="460">
        <v>36067</v>
      </c>
      <c r="G32" s="459">
        <v>109337.59999999999</v>
      </c>
      <c r="H32" s="461">
        <f t="shared" si="4"/>
        <v>2.0315135719632904</v>
      </c>
      <c r="I32" s="502">
        <f t="shared" si="5"/>
        <v>0.12000558412486156</v>
      </c>
    </row>
    <row r="33" spans="1:13" x14ac:dyDescent="0.2">
      <c r="A33" s="447" t="s">
        <v>221</v>
      </c>
      <c r="B33" s="458">
        <v>14500</v>
      </c>
      <c r="C33" s="459">
        <v>189</v>
      </c>
      <c r="D33" s="823">
        <f t="shared" si="3"/>
        <v>-0.98696551724137926</v>
      </c>
      <c r="E33" s="824"/>
      <c r="F33" s="460">
        <v>61202</v>
      </c>
      <c r="G33" s="459">
        <v>28778</v>
      </c>
      <c r="H33" s="461">
        <f t="shared" si="4"/>
        <v>-0.52978660828077517</v>
      </c>
      <c r="I33" s="502">
        <f t="shared" si="5"/>
        <v>3.1585846954252393E-2</v>
      </c>
    </row>
    <row r="34" spans="1:13" x14ac:dyDescent="0.2">
      <c r="A34" s="447" t="s">
        <v>220</v>
      </c>
      <c r="B34" s="458">
        <v>70159</v>
      </c>
      <c r="C34" s="459">
        <v>14866.429999999993</v>
      </c>
      <c r="D34" s="823">
        <f t="shared" si="3"/>
        <v>-0.78810373580011128</v>
      </c>
      <c r="E34" s="824"/>
      <c r="F34" s="460">
        <v>254342.59999999998</v>
      </c>
      <c r="G34" s="459">
        <v>84689.45000000007</v>
      </c>
      <c r="H34" s="461">
        <f t="shared" si="4"/>
        <v>-0.66702609000615676</v>
      </c>
      <c r="I34" s="502">
        <f t="shared" si="5"/>
        <v>9.2952533405372587E-2</v>
      </c>
    </row>
    <row r="35" spans="1:13" x14ac:dyDescent="0.2">
      <c r="A35" s="453" t="s">
        <v>509</v>
      </c>
      <c r="B35" s="454">
        <f>SUM(B36:B39)</f>
        <v>246634.47</v>
      </c>
      <c r="C35" s="455">
        <f>SUM(C36:C39)</f>
        <v>104998.54</v>
      </c>
      <c r="D35" s="456">
        <f t="shared" si="3"/>
        <v>-0.57427467458218628</v>
      </c>
      <c r="E35" s="822"/>
      <c r="F35" s="454">
        <f>SUM(F36:F39)</f>
        <v>1030514.525</v>
      </c>
      <c r="G35" s="455">
        <f>SUM(G36:G39)</f>
        <v>599941.6</v>
      </c>
      <c r="H35" s="457">
        <f t="shared" si="4"/>
        <v>-0.41782324708135488</v>
      </c>
      <c r="I35" s="501">
        <f>SUM(I36:I39)</f>
        <v>1</v>
      </c>
    </row>
    <row r="36" spans="1:13" x14ac:dyDescent="0.2">
      <c r="A36" s="447" t="s">
        <v>229</v>
      </c>
      <c r="B36" s="458">
        <v>246200.64</v>
      </c>
      <c r="C36" s="459">
        <v>103751</v>
      </c>
      <c r="D36" s="823">
        <f t="shared" si="3"/>
        <v>-0.57859167222311036</v>
      </c>
      <c r="E36" s="824"/>
      <c r="F36" s="460">
        <v>1027891.18</v>
      </c>
      <c r="G36" s="459">
        <v>597369</v>
      </c>
      <c r="H36" s="461">
        <f t="shared" si="4"/>
        <v>-0.41884023170623957</v>
      </c>
      <c r="I36" s="502">
        <f>G36/$G$35</f>
        <v>0.99571191595982012</v>
      </c>
    </row>
    <row r="37" spans="1:13" x14ac:dyDescent="0.2">
      <c r="A37" s="447" t="s">
        <v>216</v>
      </c>
      <c r="B37" s="458">
        <v>433.83</v>
      </c>
      <c r="C37" s="459">
        <v>347.54</v>
      </c>
      <c r="D37" s="823">
        <f t="shared" si="3"/>
        <v>-0.19890279602609309</v>
      </c>
      <c r="E37" s="824"/>
      <c r="F37" s="460">
        <v>1723.3449999999998</v>
      </c>
      <c r="G37" s="459">
        <v>1672.6</v>
      </c>
      <c r="H37" s="461">
        <f t="shared" si="4"/>
        <v>-2.9445642050779094E-2</v>
      </c>
      <c r="I37" s="502">
        <f t="shared" ref="I37:I38" si="6">G37/$G$35</f>
        <v>2.7879380259678609E-3</v>
      </c>
    </row>
    <row r="38" spans="1:13" x14ac:dyDescent="0.2">
      <c r="A38" s="447" t="s">
        <v>233</v>
      </c>
      <c r="B38" s="825">
        <v>0</v>
      </c>
      <c r="C38" s="826">
        <v>900</v>
      </c>
      <c r="D38" s="823" t="s">
        <v>214</v>
      </c>
      <c r="E38" s="824"/>
      <c r="F38" s="460">
        <v>0</v>
      </c>
      <c r="G38" s="459">
        <v>900</v>
      </c>
      <c r="H38" s="461" t="s">
        <v>214</v>
      </c>
      <c r="I38" s="502">
        <f t="shared" si="6"/>
        <v>1.5001460142120501E-3</v>
      </c>
    </row>
    <row r="39" spans="1:13" x14ac:dyDescent="0.2">
      <c r="A39" s="447" t="s">
        <v>219</v>
      </c>
      <c r="B39" s="825">
        <v>0</v>
      </c>
      <c r="C39" s="826">
        <v>0</v>
      </c>
      <c r="D39" s="823" t="s">
        <v>215</v>
      </c>
      <c r="E39" s="824"/>
      <c r="F39" s="460">
        <v>900</v>
      </c>
      <c r="G39" s="459">
        <v>0</v>
      </c>
      <c r="H39" s="461" t="s">
        <v>215</v>
      </c>
      <c r="I39" s="827" t="s">
        <v>215</v>
      </c>
    </row>
    <row r="40" spans="1:13" x14ac:dyDescent="0.2">
      <c r="A40" s="453" t="s">
        <v>510</v>
      </c>
      <c r="B40" s="454">
        <f>SUM(B41:B45)</f>
        <v>121593.82</v>
      </c>
      <c r="C40" s="455">
        <f>SUM(C41:C45)</f>
        <v>124159.48</v>
      </c>
      <c r="D40" s="456">
        <f t="shared" ref="D40:D43" si="7">(C40-B40)/B40</f>
        <v>2.1100249996257942E-2</v>
      </c>
      <c r="E40" s="822"/>
      <c r="F40" s="454">
        <f>SUM(F41:F45)</f>
        <v>499318.94500000001</v>
      </c>
      <c r="G40" s="455">
        <f>SUM(G41:G45)</f>
        <v>577653.56500000006</v>
      </c>
      <c r="H40" s="457">
        <f t="shared" ref="H40:H50" si="8">(G40-F40)/F40</f>
        <v>0.15688293181024815</v>
      </c>
      <c r="I40" s="501">
        <f>SUM(I41:I45)</f>
        <v>0.99999999999999989</v>
      </c>
    </row>
    <row r="41" spans="1:13" x14ac:dyDescent="0.2">
      <c r="A41" s="447" t="s">
        <v>218</v>
      </c>
      <c r="B41" s="458">
        <v>92503</v>
      </c>
      <c r="C41" s="459">
        <v>90685</v>
      </c>
      <c r="D41" s="823">
        <f>(C41-B41)/B41</f>
        <v>-1.9653416645946619E-2</v>
      </c>
      <c r="E41" s="824"/>
      <c r="F41" s="460">
        <v>377166.54499999998</v>
      </c>
      <c r="G41" s="459">
        <v>473605</v>
      </c>
      <c r="H41" s="461">
        <f t="shared" si="8"/>
        <v>0.25569196493819468</v>
      </c>
      <c r="I41" s="502">
        <f>G41/$G$40</f>
        <v>0.81987722173929622</v>
      </c>
    </row>
    <row r="42" spans="1:13" x14ac:dyDescent="0.2">
      <c r="A42" s="447" t="s">
        <v>216</v>
      </c>
      <c r="B42" s="458">
        <v>9052</v>
      </c>
      <c r="C42" s="459">
        <v>17798</v>
      </c>
      <c r="D42" s="823">
        <f t="shared" si="7"/>
        <v>0.9661953159522757</v>
      </c>
      <c r="E42" s="824"/>
      <c r="F42" s="460">
        <v>26956</v>
      </c>
      <c r="G42" s="459">
        <v>47862</v>
      </c>
      <c r="H42" s="461">
        <f t="shared" si="8"/>
        <v>0.77556017213236383</v>
      </c>
      <c r="I42" s="502">
        <f t="shared" ref="I42:I45" si="9">G42/$G$40</f>
        <v>8.2855889584962567E-2</v>
      </c>
    </row>
    <row r="43" spans="1:13" x14ac:dyDescent="0.2">
      <c r="A43" s="447" t="s">
        <v>221</v>
      </c>
      <c r="B43" s="458">
        <v>20038.82</v>
      </c>
      <c r="C43" s="459">
        <v>6690.48</v>
      </c>
      <c r="D43" s="823">
        <f t="shared" si="7"/>
        <v>-0.66612405321271417</v>
      </c>
      <c r="E43" s="824"/>
      <c r="F43" s="460">
        <v>77539.44</v>
      </c>
      <c r="G43" s="459">
        <v>28730.13</v>
      </c>
      <c r="H43" s="461">
        <f t="shared" si="8"/>
        <v>-0.62947720540669361</v>
      </c>
      <c r="I43" s="502">
        <f t="shared" si="9"/>
        <v>4.9735917409252026E-2</v>
      </c>
    </row>
    <row r="44" spans="1:13" x14ac:dyDescent="0.2">
      <c r="A44" s="447" t="s">
        <v>217</v>
      </c>
      <c r="B44" s="458">
        <v>0</v>
      </c>
      <c r="C44" s="459">
        <v>6489</v>
      </c>
      <c r="D44" s="823" t="s">
        <v>214</v>
      </c>
      <c r="E44" s="824"/>
      <c r="F44" s="460">
        <v>17656.96</v>
      </c>
      <c r="G44" s="459">
        <v>18602.52</v>
      </c>
      <c r="H44" s="461">
        <f t="shared" si="8"/>
        <v>5.355168726666433E-2</v>
      </c>
      <c r="I44" s="502">
        <f t="shared" si="9"/>
        <v>3.2203592476746853E-2</v>
      </c>
    </row>
    <row r="45" spans="1:13" x14ac:dyDescent="0.2">
      <c r="A45" s="447" t="s">
        <v>232</v>
      </c>
      <c r="B45" s="458">
        <v>0</v>
      </c>
      <c r="C45" s="459">
        <v>2497</v>
      </c>
      <c r="D45" s="823" t="s">
        <v>214</v>
      </c>
      <c r="E45" s="824"/>
      <c r="F45" s="460">
        <v>0</v>
      </c>
      <c r="G45" s="459">
        <v>8853.9150000000009</v>
      </c>
      <c r="H45" s="461" t="s">
        <v>214</v>
      </c>
      <c r="I45" s="502">
        <f t="shared" si="9"/>
        <v>1.5327378789742257E-2</v>
      </c>
    </row>
    <row r="46" spans="1:13" x14ac:dyDescent="0.2">
      <c r="A46" s="453" t="s">
        <v>511</v>
      </c>
      <c r="B46" s="454">
        <f>SUM(B47:B51)</f>
        <v>76461.3</v>
      </c>
      <c r="C46" s="455">
        <f>SUM(C47:C51)</f>
        <v>90625.5</v>
      </c>
      <c r="D46" s="456">
        <f t="shared" ref="D46:D50" si="10">(C46-B46)/B46</f>
        <v>0.18524665418976655</v>
      </c>
      <c r="E46" s="822"/>
      <c r="F46" s="454">
        <f>SUM(F47:F51)</f>
        <v>376450.62599999999</v>
      </c>
      <c r="G46" s="455">
        <f>SUM(G47:G51)</f>
        <v>473035.5</v>
      </c>
      <c r="H46" s="457">
        <f t="shared" si="8"/>
        <v>0.25656717595682793</v>
      </c>
      <c r="I46" s="501">
        <f>SUM(I47:I51)</f>
        <v>0.99999999999999989</v>
      </c>
      <c r="L46" s="729"/>
      <c r="M46" s="729"/>
    </row>
    <row r="47" spans="1:13" x14ac:dyDescent="0.2">
      <c r="A47" s="447" t="s">
        <v>217</v>
      </c>
      <c r="B47" s="458">
        <v>49878</v>
      </c>
      <c r="C47" s="459">
        <v>52506</v>
      </c>
      <c r="D47" s="823">
        <f t="shared" si="10"/>
        <v>5.2688560086611332E-2</v>
      </c>
      <c r="E47" s="824"/>
      <c r="F47" s="460">
        <v>247801.12599999999</v>
      </c>
      <c r="G47" s="459">
        <v>259212</v>
      </c>
      <c r="H47" s="461">
        <f t="shared" si="8"/>
        <v>4.6048515534186922E-2</v>
      </c>
      <c r="I47" s="502">
        <f>G47/$G$46</f>
        <v>0.54797578617249654</v>
      </c>
    </row>
    <row r="48" spans="1:13" x14ac:dyDescent="0.2">
      <c r="A48" s="447" t="s">
        <v>224</v>
      </c>
      <c r="B48" s="458">
        <v>22700</v>
      </c>
      <c r="C48" s="459">
        <v>37059</v>
      </c>
      <c r="D48" s="823">
        <f t="shared" si="10"/>
        <v>0.63255506607929513</v>
      </c>
      <c r="E48" s="824"/>
      <c r="F48" s="460">
        <v>108476.2</v>
      </c>
      <c r="G48" s="459">
        <v>208471</v>
      </c>
      <c r="H48" s="461">
        <f t="shared" si="8"/>
        <v>0.92181326410770292</v>
      </c>
      <c r="I48" s="502">
        <f>G48/$G$46</f>
        <v>0.44070899541366343</v>
      </c>
    </row>
    <row r="49" spans="1:9" x14ac:dyDescent="0.2">
      <c r="A49" s="447" t="s">
        <v>230</v>
      </c>
      <c r="B49" s="458">
        <v>883.3</v>
      </c>
      <c r="C49" s="459">
        <v>860</v>
      </c>
      <c r="D49" s="823">
        <f t="shared" si="10"/>
        <v>-2.6378353900147124E-2</v>
      </c>
      <c r="E49" s="824"/>
      <c r="F49" s="460">
        <v>4423.3</v>
      </c>
      <c r="G49" s="459">
        <v>4300</v>
      </c>
      <c r="H49" s="461">
        <f t="shared" si="8"/>
        <v>-2.7875115863721697E-2</v>
      </c>
      <c r="I49" s="502">
        <f>G49/$G$46</f>
        <v>9.0902268434398682E-3</v>
      </c>
    </row>
    <row r="50" spans="1:9" x14ac:dyDescent="0.2">
      <c r="A50" s="447" t="s">
        <v>231</v>
      </c>
      <c r="B50" s="458">
        <v>3000</v>
      </c>
      <c r="C50" s="459">
        <v>200</v>
      </c>
      <c r="D50" s="823">
        <f t="shared" si="10"/>
        <v>-0.93333333333333335</v>
      </c>
      <c r="E50" s="824"/>
      <c r="F50" s="460">
        <v>15750</v>
      </c>
      <c r="G50" s="459">
        <v>1050</v>
      </c>
      <c r="H50" s="461">
        <f t="shared" si="8"/>
        <v>-0.93333333333333335</v>
      </c>
      <c r="I50" s="502">
        <f>G50/$G$46</f>
        <v>2.2197065547934565E-3</v>
      </c>
    </row>
    <row r="51" spans="1:9" x14ac:dyDescent="0.2">
      <c r="A51" s="447" t="s">
        <v>221</v>
      </c>
      <c r="B51" s="458">
        <v>0</v>
      </c>
      <c r="C51" s="989">
        <v>0.5</v>
      </c>
      <c r="D51" s="823" t="s">
        <v>214</v>
      </c>
      <c r="E51" s="824"/>
      <c r="F51" s="460">
        <v>0</v>
      </c>
      <c r="G51" s="459">
        <v>2.5</v>
      </c>
      <c r="H51" s="461" t="s">
        <v>214</v>
      </c>
      <c r="I51" s="730">
        <f>G51/$G$46</f>
        <v>5.2850156066510866E-6</v>
      </c>
    </row>
    <row r="52" spans="1:9" x14ac:dyDescent="0.2">
      <c r="A52" s="453" t="s">
        <v>512</v>
      </c>
      <c r="B52" s="454">
        <f>SUM(B53:B58)</f>
        <v>73095.728000000003</v>
      </c>
      <c r="C52" s="455">
        <f>SUM(C53:C58)</f>
        <v>93193.01</v>
      </c>
      <c r="D52" s="456">
        <f t="shared" ref="D52:D60" si="11">(C52-B52)/B52</f>
        <v>0.27494468623392043</v>
      </c>
      <c r="E52" s="822"/>
      <c r="F52" s="454">
        <f>SUM(F53:F58)</f>
        <v>342899.36900000001</v>
      </c>
      <c r="G52" s="455">
        <f>SUM(G53:G58)</f>
        <v>410663.59</v>
      </c>
      <c r="H52" s="457">
        <f t="shared" ref="H52:H60" si="12">(G52-F52)/F52</f>
        <v>0.19762130562567473</v>
      </c>
      <c r="I52" s="501">
        <f>SUM(I53:I58)</f>
        <v>1</v>
      </c>
    </row>
    <row r="53" spans="1:9" x14ac:dyDescent="0.2">
      <c r="A53" s="447" t="s">
        <v>217</v>
      </c>
      <c r="B53" s="458">
        <v>33224.050000000003</v>
      </c>
      <c r="C53" s="459">
        <v>61805.68</v>
      </c>
      <c r="D53" s="823">
        <f t="shared" si="11"/>
        <v>0.86026929287669607</v>
      </c>
      <c r="E53" s="824"/>
      <c r="F53" s="460">
        <v>183870.85000000003</v>
      </c>
      <c r="G53" s="459">
        <v>258574.15000000002</v>
      </c>
      <c r="H53" s="461">
        <f t="shared" si="12"/>
        <v>0.40628136542578647</v>
      </c>
      <c r="I53" s="502">
        <f t="shared" ref="I53:I58" si="13">G53/$G$52</f>
        <v>0.62964956304015174</v>
      </c>
    </row>
    <row r="54" spans="1:9" x14ac:dyDescent="0.2">
      <c r="A54" s="447" t="s">
        <v>230</v>
      </c>
      <c r="B54" s="458">
        <v>19740.62</v>
      </c>
      <c r="C54" s="459">
        <v>8594.61</v>
      </c>
      <c r="D54" s="823">
        <f t="shared" si="11"/>
        <v>-0.56462309694427015</v>
      </c>
      <c r="E54" s="824"/>
      <c r="F54" s="460">
        <v>76225.350000000006</v>
      </c>
      <c r="G54" s="459">
        <v>57245.56</v>
      </c>
      <c r="H54" s="461">
        <f t="shared" si="12"/>
        <v>-0.24899577371569964</v>
      </c>
      <c r="I54" s="502">
        <f t="shared" si="13"/>
        <v>0.13939770019543246</v>
      </c>
    </row>
    <row r="55" spans="1:9" x14ac:dyDescent="0.2">
      <c r="A55" s="447" t="s">
        <v>227</v>
      </c>
      <c r="B55" s="458">
        <v>9620.39</v>
      </c>
      <c r="C55" s="459">
        <v>8547.31</v>
      </c>
      <c r="D55" s="823">
        <f t="shared" si="11"/>
        <v>-0.1115422555634439</v>
      </c>
      <c r="E55" s="824"/>
      <c r="F55" s="460">
        <v>42490.86</v>
      </c>
      <c r="G55" s="459">
        <v>45389.75</v>
      </c>
      <c r="H55" s="461">
        <f t="shared" si="12"/>
        <v>6.82238486112072E-2</v>
      </c>
      <c r="I55" s="502">
        <f t="shared" si="13"/>
        <v>0.11052781669784749</v>
      </c>
    </row>
    <row r="56" spans="1:9" x14ac:dyDescent="0.2">
      <c r="A56" s="447" t="s">
        <v>235</v>
      </c>
      <c r="B56" s="458">
        <v>3508.58</v>
      </c>
      <c r="C56" s="459">
        <v>3144.96</v>
      </c>
      <c r="D56" s="823">
        <f t="shared" si="11"/>
        <v>-0.10363736896408231</v>
      </c>
      <c r="E56" s="824"/>
      <c r="F56" s="460">
        <v>12943.310000000001</v>
      </c>
      <c r="G56" s="459">
        <v>16309.25</v>
      </c>
      <c r="H56" s="461">
        <f t="shared" si="12"/>
        <v>0.26005249043714462</v>
      </c>
      <c r="I56" s="502">
        <f t="shared" si="13"/>
        <v>3.9714380327703261E-2</v>
      </c>
    </row>
    <row r="57" spans="1:9" x14ac:dyDescent="0.2">
      <c r="A57" s="447" t="s">
        <v>216</v>
      </c>
      <c r="B57" s="458">
        <v>4051.7</v>
      </c>
      <c r="C57" s="459">
        <v>7370.45</v>
      </c>
      <c r="D57" s="823">
        <f t="shared" si="11"/>
        <v>0.81910062442925191</v>
      </c>
      <c r="E57" s="824"/>
      <c r="F57" s="460">
        <v>12232.46</v>
      </c>
      <c r="G57" s="459">
        <v>14405.88</v>
      </c>
      <c r="H57" s="461">
        <f t="shared" si="12"/>
        <v>0.17767644447641767</v>
      </c>
      <c r="I57" s="502">
        <f t="shared" si="13"/>
        <v>3.5079516058387349E-2</v>
      </c>
    </row>
    <row r="58" spans="1:9" x14ac:dyDescent="0.2">
      <c r="A58" s="447" t="s">
        <v>220</v>
      </c>
      <c r="B58" s="458">
        <v>2950.3880000000063</v>
      </c>
      <c r="C58" s="459">
        <v>3729.9999999999854</v>
      </c>
      <c r="D58" s="823">
        <f t="shared" si="11"/>
        <v>0.26424049989356568</v>
      </c>
      <c r="E58" s="824"/>
      <c r="F58" s="460">
        <v>15136.538999999932</v>
      </c>
      <c r="G58" s="459">
        <v>18739</v>
      </c>
      <c r="H58" s="461">
        <f t="shared" si="12"/>
        <v>0.23799766908406769</v>
      </c>
      <c r="I58" s="502">
        <f t="shared" si="13"/>
        <v>4.5631023680477736E-2</v>
      </c>
    </row>
    <row r="59" spans="1:9" x14ac:dyDescent="0.2">
      <c r="A59" s="453" t="s">
        <v>514</v>
      </c>
      <c r="B59" s="454">
        <f>SUM(B60)</f>
        <v>36600.21</v>
      </c>
      <c r="C59" s="455">
        <f>SUM(C60)</f>
        <v>63726.51</v>
      </c>
      <c r="D59" s="456">
        <f t="shared" si="11"/>
        <v>0.74115148519639651</v>
      </c>
      <c r="E59" s="822"/>
      <c r="F59" s="454">
        <f>SUM(F60)</f>
        <v>356363.72000000003</v>
      </c>
      <c r="G59" s="455">
        <f>SUM(G60)</f>
        <v>358581.01</v>
      </c>
      <c r="H59" s="457">
        <f t="shared" si="12"/>
        <v>6.2219857846359302E-3</v>
      </c>
      <c r="I59" s="501">
        <f>SUM(I60)</f>
        <v>1</v>
      </c>
    </row>
    <row r="60" spans="1:9" x14ac:dyDescent="0.2">
      <c r="A60" s="447" t="s">
        <v>221</v>
      </c>
      <c r="B60" s="458">
        <v>36600.21</v>
      </c>
      <c r="C60" s="459">
        <v>63726.51</v>
      </c>
      <c r="D60" s="823">
        <f t="shared" si="11"/>
        <v>0.74115148519639651</v>
      </c>
      <c r="E60" s="824"/>
      <c r="F60" s="460">
        <v>356363.72000000003</v>
      </c>
      <c r="G60" s="459">
        <v>358581.01</v>
      </c>
      <c r="H60" s="461">
        <f t="shared" si="12"/>
        <v>6.2219857846359302E-3</v>
      </c>
      <c r="I60" s="502">
        <f>G60/$G$59</f>
        <v>1</v>
      </c>
    </row>
    <row r="61" spans="1:9" x14ac:dyDescent="0.2">
      <c r="A61" s="453" t="s">
        <v>513</v>
      </c>
      <c r="B61" s="454">
        <f>SUM(B62:B63)</f>
        <v>141059.41</v>
      </c>
      <c r="C61" s="455">
        <f>SUM(C62:C63)</f>
        <v>141197.56</v>
      </c>
      <c r="D61" s="456">
        <f>(C61-B61)/B61</f>
        <v>9.7937457699556643E-4</v>
      </c>
      <c r="E61" s="822"/>
      <c r="F61" s="454">
        <f>SUM(F62:F63)</f>
        <v>585742.31999999995</v>
      </c>
      <c r="G61" s="455">
        <f>SUM(G62:G63)</f>
        <v>293025.56</v>
      </c>
      <c r="H61" s="457">
        <f>(G61-F61)/F61</f>
        <v>-0.49973640286056159</v>
      </c>
      <c r="I61" s="501">
        <f>SUM(I62:I63)</f>
        <v>1</v>
      </c>
    </row>
    <row r="62" spans="1:9" x14ac:dyDescent="0.2">
      <c r="A62" s="447" t="s">
        <v>221</v>
      </c>
      <c r="B62" s="458">
        <v>140853.41</v>
      </c>
      <c r="C62" s="459">
        <v>140662.56</v>
      </c>
      <c r="D62" s="833">
        <f>(C62-B62)/B62</f>
        <v>-1.3549547717730498E-3</v>
      </c>
      <c r="E62" s="824"/>
      <c r="F62" s="460">
        <v>583359.31999999995</v>
      </c>
      <c r="G62" s="459">
        <v>290912.56</v>
      </c>
      <c r="H62" s="461">
        <f>(G62-F62)/F62</f>
        <v>-0.50131496999139391</v>
      </c>
      <c r="I62" s="502">
        <f>G62/$G$61</f>
        <v>0.99278902495741328</v>
      </c>
    </row>
    <row r="63" spans="1:9" x14ac:dyDescent="0.2">
      <c r="A63" s="447" t="s">
        <v>218</v>
      </c>
      <c r="B63" s="458">
        <v>206</v>
      </c>
      <c r="C63" s="459">
        <v>535</v>
      </c>
      <c r="D63" s="833">
        <f>(C63-B63)/B63</f>
        <v>1.5970873786407767</v>
      </c>
      <c r="E63" s="824"/>
      <c r="F63" s="460">
        <v>2383</v>
      </c>
      <c r="G63" s="459">
        <v>2113</v>
      </c>
      <c r="H63" s="461">
        <f>(G63-F63)/F63</f>
        <v>-0.11330255979857323</v>
      </c>
      <c r="I63" s="502">
        <f>G63/$G$61</f>
        <v>7.210975042586729E-3</v>
      </c>
    </row>
    <row r="64" spans="1:9" x14ac:dyDescent="0.2">
      <c r="A64" s="453" t="s">
        <v>515</v>
      </c>
      <c r="B64" s="454">
        <f>SUM(B65:B67)</f>
        <v>36311.129999999997</v>
      </c>
      <c r="C64" s="455">
        <f>SUM(C65:C67)</f>
        <v>36809.129999999997</v>
      </c>
      <c r="D64" s="456">
        <f t="shared" ref="D64:D66" si="14">(C64-B64)/B64</f>
        <v>1.3714803147134226E-2</v>
      </c>
      <c r="E64" s="822"/>
      <c r="F64" s="454">
        <f>SUM(F65:F67)</f>
        <v>178335.995</v>
      </c>
      <c r="G64" s="455">
        <f>SUM(G65:G67)</f>
        <v>209707.66399999999</v>
      </c>
      <c r="H64" s="457">
        <f t="shared" ref="H64:H66" si="15">(G64-F64)/F64</f>
        <v>0.17591327538784302</v>
      </c>
      <c r="I64" s="501">
        <f>SUM(I65:I67)</f>
        <v>1</v>
      </c>
    </row>
    <row r="65" spans="1:9" x14ac:dyDescent="0.2">
      <c r="A65" s="463" t="s">
        <v>216</v>
      </c>
      <c r="B65" s="464">
        <v>33777.404999999999</v>
      </c>
      <c r="C65" s="465">
        <v>35840.369999999995</v>
      </c>
      <c r="D65" s="823">
        <f t="shared" si="14"/>
        <v>6.1075295748740807E-2</v>
      </c>
      <c r="E65" s="828"/>
      <c r="F65" s="464">
        <v>134247.96</v>
      </c>
      <c r="G65" s="465">
        <v>205214.38399999999</v>
      </c>
      <c r="H65" s="461">
        <f t="shared" si="15"/>
        <v>0.52862199172337521</v>
      </c>
      <c r="I65" s="503">
        <f>G65/$G$64</f>
        <v>0.97857360139207883</v>
      </c>
    </row>
    <row r="66" spans="1:9" x14ac:dyDescent="0.2">
      <c r="A66" s="463" t="s">
        <v>218</v>
      </c>
      <c r="B66" s="464">
        <v>1984.81</v>
      </c>
      <c r="C66" s="465">
        <v>968.76</v>
      </c>
      <c r="D66" s="823">
        <f t="shared" si="14"/>
        <v>-0.5119129790760828</v>
      </c>
      <c r="E66" s="828"/>
      <c r="F66" s="464">
        <v>40591.659999999996</v>
      </c>
      <c r="G66" s="465">
        <v>4493.28</v>
      </c>
      <c r="H66" s="461">
        <f t="shared" si="15"/>
        <v>-0.88930534006246609</v>
      </c>
      <c r="I66" s="503">
        <f>G66/$G$64</f>
        <v>2.1426398607921168E-2</v>
      </c>
    </row>
    <row r="67" spans="1:9" x14ac:dyDescent="0.2">
      <c r="A67" s="447" t="s">
        <v>235</v>
      </c>
      <c r="B67" s="464">
        <v>548.91499999999996</v>
      </c>
      <c r="C67" s="465">
        <v>0</v>
      </c>
      <c r="D67" s="823" t="s">
        <v>215</v>
      </c>
      <c r="E67" s="828"/>
      <c r="F67" s="829">
        <v>3496.375</v>
      </c>
      <c r="G67" s="465">
        <v>0</v>
      </c>
      <c r="H67" s="461" t="s">
        <v>215</v>
      </c>
      <c r="I67" s="503" t="s">
        <v>215</v>
      </c>
    </row>
    <row r="68" spans="1:9" x14ac:dyDescent="0.2">
      <c r="A68" s="453" t="s">
        <v>516</v>
      </c>
      <c r="B68" s="454">
        <f>SUM(B69:B71)</f>
        <v>36168.310000000005</v>
      </c>
      <c r="C68" s="455">
        <f>SUM(C69:C71)</f>
        <v>22788.742999999999</v>
      </c>
      <c r="D68" s="456">
        <f t="shared" ref="D68:D76" si="16">(C68-B68)/B68</f>
        <v>-0.36992513612054323</v>
      </c>
      <c r="E68" s="822"/>
      <c r="F68" s="454">
        <f>SUM(F69:F71)</f>
        <v>179521.79</v>
      </c>
      <c r="G68" s="455">
        <f>SUM(G69:G71)</f>
        <v>159120.45300000001</v>
      </c>
      <c r="H68" s="457">
        <f t="shared" ref="H68:H80" si="17">(G68-F68)/F68</f>
        <v>-0.1136426781395172</v>
      </c>
      <c r="I68" s="501">
        <f>SUM(I69:I71)</f>
        <v>1</v>
      </c>
    </row>
    <row r="69" spans="1:9" x14ac:dyDescent="0.2">
      <c r="A69" s="462" t="s">
        <v>216</v>
      </c>
      <c r="B69" s="374">
        <v>23226.440000000002</v>
      </c>
      <c r="C69" s="374">
        <v>17804</v>
      </c>
      <c r="D69" s="823">
        <f t="shared" si="16"/>
        <v>-0.23345979840216588</v>
      </c>
      <c r="E69" s="824"/>
      <c r="F69" s="460">
        <v>113810.29999999999</v>
      </c>
      <c r="G69" s="459">
        <v>107480.51000000001</v>
      </c>
      <c r="H69" s="461">
        <f t="shared" si="17"/>
        <v>-5.5617022360893345E-2</v>
      </c>
      <c r="I69" s="502">
        <f>G69/$G$68</f>
        <v>0.67546633995568128</v>
      </c>
    </row>
    <row r="70" spans="1:9" x14ac:dyDescent="0.2">
      <c r="A70" s="462" t="s">
        <v>218</v>
      </c>
      <c r="B70" s="374">
        <v>9504.94</v>
      </c>
      <c r="C70" s="374">
        <v>3928.41</v>
      </c>
      <c r="D70" s="823">
        <f t="shared" si="16"/>
        <v>-0.58669807489579107</v>
      </c>
      <c r="E70" s="824"/>
      <c r="F70" s="460">
        <v>52745.760000000002</v>
      </c>
      <c r="G70" s="459">
        <v>45374.95</v>
      </c>
      <c r="H70" s="461">
        <f t="shared" si="17"/>
        <v>-0.13974222762170846</v>
      </c>
      <c r="I70" s="502">
        <f>G70/$G$68</f>
        <v>0.28516101572435815</v>
      </c>
    </row>
    <row r="71" spans="1:9" x14ac:dyDescent="0.2">
      <c r="A71" s="462" t="s">
        <v>227</v>
      </c>
      <c r="B71" s="374">
        <v>3436.93</v>
      </c>
      <c r="C71" s="374">
        <v>1056.3330000000001</v>
      </c>
      <c r="D71" s="823">
        <f t="shared" si="16"/>
        <v>-0.69265216341327862</v>
      </c>
      <c r="E71" s="824"/>
      <c r="F71" s="460">
        <v>12965.73</v>
      </c>
      <c r="G71" s="459">
        <v>6264.9930000000004</v>
      </c>
      <c r="H71" s="461">
        <f t="shared" si="17"/>
        <v>-0.51680368170554214</v>
      </c>
      <c r="I71" s="502">
        <f>G71/$G$68</f>
        <v>3.9372644319960549E-2</v>
      </c>
    </row>
    <row r="72" spans="1:9" x14ac:dyDescent="0.2">
      <c r="A72" s="453" t="s">
        <v>517</v>
      </c>
      <c r="B72" s="454">
        <f>SUM(B73:B77)</f>
        <v>67352.009999999995</v>
      </c>
      <c r="C72" s="455">
        <f>SUM(C73:C77)</f>
        <v>25547.399999999994</v>
      </c>
      <c r="D72" s="456">
        <f t="shared" si="16"/>
        <v>-0.62068838034677809</v>
      </c>
      <c r="E72" s="822"/>
      <c r="F72" s="454">
        <f>SUM(F73:F77)</f>
        <v>107749.84699999999</v>
      </c>
      <c r="G72" s="455">
        <f>SUM(G73:G77)</f>
        <v>118376.36</v>
      </c>
      <c r="H72" s="457">
        <f t="shared" si="17"/>
        <v>9.8622070433195208E-2</v>
      </c>
      <c r="I72" s="501">
        <f>SUM(I73:I77)</f>
        <v>1</v>
      </c>
    </row>
    <row r="73" spans="1:9" x14ac:dyDescent="0.2">
      <c r="A73" s="463" t="s">
        <v>218</v>
      </c>
      <c r="B73" s="829">
        <v>51728.1</v>
      </c>
      <c r="C73" s="830">
        <v>4334.5599999999995</v>
      </c>
      <c r="D73" s="823">
        <f t="shared" si="16"/>
        <v>-0.91620492536938336</v>
      </c>
      <c r="E73" s="828"/>
      <c r="F73" s="464">
        <v>75412</v>
      </c>
      <c r="G73" s="465">
        <v>58584.840000000004</v>
      </c>
      <c r="H73" s="461">
        <f t="shared" si="17"/>
        <v>-0.22313637086935761</v>
      </c>
      <c r="I73" s="503">
        <f>G73/$G$72</f>
        <v>0.4949032053359303</v>
      </c>
    </row>
    <row r="74" spans="1:9" x14ac:dyDescent="0.2">
      <c r="A74" s="463" t="s">
        <v>216</v>
      </c>
      <c r="B74" s="829">
        <v>15068.91</v>
      </c>
      <c r="C74" s="459">
        <v>20824.739999999998</v>
      </c>
      <c r="D74" s="823">
        <f t="shared" si="16"/>
        <v>0.38196724248800995</v>
      </c>
      <c r="E74" s="828"/>
      <c r="F74" s="464">
        <v>30204.046999999999</v>
      </c>
      <c r="G74" s="465">
        <v>57990.9</v>
      </c>
      <c r="H74" s="461">
        <f t="shared" si="17"/>
        <v>0.91997118796696364</v>
      </c>
      <c r="I74" s="503">
        <f>G74/$G$72</f>
        <v>0.48988581841847478</v>
      </c>
    </row>
    <row r="75" spans="1:9" x14ac:dyDescent="0.2">
      <c r="A75" s="447" t="s">
        <v>229</v>
      </c>
      <c r="B75" s="464">
        <v>340</v>
      </c>
      <c r="C75" s="465">
        <v>165</v>
      </c>
      <c r="D75" s="823">
        <f t="shared" si="16"/>
        <v>-0.51470588235294112</v>
      </c>
      <c r="E75" s="828"/>
      <c r="F75" s="464">
        <v>1600</v>
      </c>
      <c r="G75" s="465">
        <v>912</v>
      </c>
      <c r="H75" s="461">
        <f t="shared" si="17"/>
        <v>-0.43</v>
      </c>
      <c r="I75" s="503">
        <f>G75/$G$72</f>
        <v>7.7042409481082206E-3</v>
      </c>
    </row>
    <row r="76" spans="1:9" x14ac:dyDescent="0.2">
      <c r="A76" s="447" t="s">
        <v>224</v>
      </c>
      <c r="B76" s="464">
        <v>215</v>
      </c>
      <c r="C76" s="465">
        <v>200</v>
      </c>
      <c r="D76" s="823">
        <f t="shared" si="16"/>
        <v>-6.9767441860465115E-2</v>
      </c>
      <c r="E76" s="828"/>
      <c r="F76" s="464">
        <v>469</v>
      </c>
      <c r="G76" s="465">
        <v>819.5</v>
      </c>
      <c r="H76" s="461">
        <f t="shared" si="17"/>
        <v>0.74733475479744138</v>
      </c>
      <c r="I76" s="503">
        <f>G76/$G$72</f>
        <v>6.9228349308932966E-3</v>
      </c>
    </row>
    <row r="77" spans="1:9" x14ac:dyDescent="0.2">
      <c r="A77" s="447" t="s">
        <v>236</v>
      </c>
      <c r="B77" s="458">
        <v>0</v>
      </c>
      <c r="C77" s="459">
        <v>23.1</v>
      </c>
      <c r="D77" s="823" t="s">
        <v>214</v>
      </c>
      <c r="E77" s="832"/>
      <c r="F77" s="458">
        <v>64.800000000000011</v>
      </c>
      <c r="G77" s="459">
        <v>69.12</v>
      </c>
      <c r="H77" s="461">
        <f t="shared" si="17"/>
        <v>6.6666666666666555E-2</v>
      </c>
      <c r="I77" s="831">
        <f>G77/$G$72</f>
        <v>5.8390036659346516E-4</v>
      </c>
    </row>
    <row r="78" spans="1:9" x14ac:dyDescent="0.2">
      <c r="A78" s="453" t="s">
        <v>525</v>
      </c>
      <c r="B78" s="454">
        <f>SUM(B79:B82)</f>
        <v>180</v>
      </c>
      <c r="C78" s="455">
        <f>SUM(C79:C82)</f>
        <v>7191.97</v>
      </c>
      <c r="D78" s="456" t="s">
        <v>214</v>
      </c>
      <c r="E78" s="822"/>
      <c r="F78" s="454">
        <f>SUM(F79:F82)</f>
        <v>25803.629999999997</v>
      </c>
      <c r="G78" s="455">
        <f>SUM(G79:G82)</f>
        <v>39779.567999999999</v>
      </c>
      <c r="H78" s="457">
        <f t="shared" si="17"/>
        <v>0.54162681762217191</v>
      </c>
      <c r="I78" s="501">
        <f>SUM(I79:I82)</f>
        <v>1</v>
      </c>
    </row>
    <row r="79" spans="1:9" x14ac:dyDescent="0.2">
      <c r="A79" s="463" t="s">
        <v>224</v>
      </c>
      <c r="B79" s="464">
        <v>0</v>
      </c>
      <c r="C79" s="465">
        <v>6955.97</v>
      </c>
      <c r="D79" s="833" t="s">
        <v>214</v>
      </c>
      <c r="E79" s="834"/>
      <c r="F79" s="464">
        <v>22218.629999999997</v>
      </c>
      <c r="G79" s="465">
        <v>37889.567999999999</v>
      </c>
      <c r="H79" s="461">
        <f t="shared" si="17"/>
        <v>0.70530622275090782</v>
      </c>
      <c r="I79" s="506">
        <f>(G79/$G$78)</f>
        <v>0.95248817181725054</v>
      </c>
    </row>
    <row r="80" spans="1:9" x14ac:dyDescent="0.2">
      <c r="A80" s="463" t="s">
        <v>234</v>
      </c>
      <c r="B80" s="464">
        <v>180</v>
      </c>
      <c r="C80" s="465">
        <v>236</v>
      </c>
      <c r="D80" s="833">
        <f t="shared" ref="D80" si="18">(C80-B80)/B80</f>
        <v>0.31111111111111112</v>
      </c>
      <c r="E80" s="834"/>
      <c r="F80" s="464">
        <v>585</v>
      </c>
      <c r="G80" s="465">
        <v>990</v>
      </c>
      <c r="H80" s="461">
        <f t="shared" si="17"/>
        <v>0.69230769230769229</v>
      </c>
      <c r="I80" s="506">
        <f>(G80/$G$78)</f>
        <v>2.4887148095725928E-2</v>
      </c>
    </row>
    <row r="81" spans="1:9" x14ac:dyDescent="0.2">
      <c r="A81" s="463" t="s">
        <v>233</v>
      </c>
      <c r="B81" s="464">
        <v>0</v>
      </c>
      <c r="C81" s="465">
        <v>0</v>
      </c>
      <c r="D81" s="833" t="s">
        <v>215</v>
      </c>
      <c r="E81" s="834"/>
      <c r="F81" s="464">
        <v>0</v>
      </c>
      <c r="G81" s="465">
        <v>900</v>
      </c>
      <c r="H81" s="461" t="s">
        <v>214</v>
      </c>
      <c r="I81" s="506">
        <f>(G81/$G$78)</f>
        <v>2.262468008702357E-2</v>
      </c>
    </row>
    <row r="82" spans="1:9" x14ac:dyDescent="0.2">
      <c r="A82" s="463" t="s">
        <v>216</v>
      </c>
      <c r="B82" s="464">
        <v>0</v>
      </c>
      <c r="C82" s="465">
        <v>0</v>
      </c>
      <c r="D82" s="833" t="s">
        <v>215</v>
      </c>
      <c r="E82" s="834"/>
      <c r="F82" s="464">
        <v>3000</v>
      </c>
      <c r="G82" s="465">
        <v>0</v>
      </c>
      <c r="H82" s="461" t="s">
        <v>215</v>
      </c>
      <c r="I82" s="506" t="s">
        <v>215</v>
      </c>
    </row>
    <row r="83" spans="1:9" x14ac:dyDescent="0.2">
      <c r="A83" s="453" t="s">
        <v>523</v>
      </c>
      <c r="B83" s="454">
        <f>SUM(B84:B87)</f>
        <v>3695</v>
      </c>
      <c r="C83" s="455">
        <f>SUM(C84:C87)</f>
        <v>18836.13</v>
      </c>
      <c r="D83" s="456">
        <f>(C83-B83)/B83</f>
        <v>4.0977347767253045</v>
      </c>
      <c r="E83" s="822"/>
      <c r="F83" s="454">
        <f>SUM(F84:F87)</f>
        <v>17605</v>
      </c>
      <c r="G83" s="455">
        <f>SUM(G84:G87)</f>
        <v>38311.129999999997</v>
      </c>
      <c r="H83" s="457">
        <f t="shared" ref="H83:H91" si="19">(G83-F83)/F83</f>
        <v>1.1761505254189148</v>
      </c>
      <c r="I83" s="501">
        <f>SUM(I84:I87)</f>
        <v>1.0000000000000002</v>
      </c>
    </row>
    <row r="84" spans="1:9" x14ac:dyDescent="0.2">
      <c r="A84" s="447" t="s">
        <v>223</v>
      </c>
      <c r="B84" s="458">
        <v>2000</v>
      </c>
      <c r="C84" s="459">
        <v>16979</v>
      </c>
      <c r="D84" s="833">
        <f>(C84-B84)/B84</f>
        <v>7.4894999999999996</v>
      </c>
      <c r="E84" s="835"/>
      <c r="F84" s="458">
        <v>10000</v>
      </c>
      <c r="G84" s="459">
        <v>25979</v>
      </c>
      <c r="H84" s="461">
        <f t="shared" si="19"/>
        <v>1.5979000000000001</v>
      </c>
      <c r="I84" s="505">
        <f>(G84/$G$83)</f>
        <v>0.67810581415896642</v>
      </c>
    </row>
    <row r="85" spans="1:9" x14ac:dyDescent="0.2">
      <c r="A85" s="447" t="s">
        <v>236</v>
      </c>
      <c r="B85" s="458">
        <v>1337</v>
      </c>
      <c r="C85" s="459">
        <v>1597</v>
      </c>
      <c r="D85" s="833">
        <f>(C85-B85)/B85</f>
        <v>0.1944652206432311</v>
      </c>
      <c r="E85" s="835"/>
      <c r="F85" s="458">
        <v>6778</v>
      </c>
      <c r="G85" s="459">
        <v>11554</v>
      </c>
      <c r="H85" s="461">
        <f t="shared" si="19"/>
        <v>0.70463263499557394</v>
      </c>
      <c r="I85" s="505">
        <f>(G85/$G$83)</f>
        <v>0.30158337798963386</v>
      </c>
    </row>
    <row r="86" spans="1:9" x14ac:dyDescent="0.2">
      <c r="A86" s="447" t="s">
        <v>222</v>
      </c>
      <c r="B86" s="458">
        <v>281</v>
      </c>
      <c r="C86" s="459">
        <v>243.13</v>
      </c>
      <c r="D86" s="833">
        <f>(C86-B86)/B86</f>
        <v>-0.13476868327402136</v>
      </c>
      <c r="E86" s="835"/>
      <c r="F86" s="458">
        <v>694</v>
      </c>
      <c r="G86" s="459">
        <v>700.13</v>
      </c>
      <c r="H86" s="461">
        <f t="shared" si="19"/>
        <v>8.832853025936593E-3</v>
      </c>
      <c r="I86" s="505">
        <f>(G86/$G$83)</f>
        <v>1.8274845978179188E-2</v>
      </c>
    </row>
    <row r="87" spans="1:9" x14ac:dyDescent="0.2">
      <c r="A87" s="447" t="s">
        <v>218</v>
      </c>
      <c r="B87" s="458">
        <v>77</v>
      </c>
      <c r="C87" s="459">
        <v>17</v>
      </c>
      <c r="D87" s="833">
        <f>(C87-B87)/B87</f>
        <v>-0.77922077922077926</v>
      </c>
      <c r="E87" s="835"/>
      <c r="F87" s="458">
        <v>133</v>
      </c>
      <c r="G87" s="459">
        <v>78</v>
      </c>
      <c r="H87" s="461">
        <f t="shared" si="19"/>
        <v>-0.41353383458646614</v>
      </c>
      <c r="I87" s="505">
        <f>(G87/$G$83)</f>
        <v>2.0359618732206544E-3</v>
      </c>
    </row>
    <row r="88" spans="1:9" x14ac:dyDescent="0.2">
      <c r="A88" s="453" t="s">
        <v>519</v>
      </c>
      <c r="B88" s="454">
        <f>SUM(B89:B89)</f>
        <v>5251</v>
      </c>
      <c r="C88" s="455">
        <f>SUM(C89:C89)</f>
        <v>1411</v>
      </c>
      <c r="D88" s="456">
        <f t="shared" ref="D88:D91" si="20">(C88-B88)/B88</f>
        <v>-0.73128927823271761</v>
      </c>
      <c r="E88" s="822"/>
      <c r="F88" s="454">
        <f>SUM(F89:F89)</f>
        <v>49521</v>
      </c>
      <c r="G88" s="455">
        <f>SUM(G89:G89)</f>
        <v>21993</v>
      </c>
      <c r="H88" s="457">
        <f t="shared" si="19"/>
        <v>-0.55588538195916881</v>
      </c>
      <c r="I88" s="501">
        <f>SUM(I89:I89)</f>
        <v>1</v>
      </c>
    </row>
    <row r="89" spans="1:9" x14ac:dyDescent="0.2">
      <c r="A89" s="467" t="s">
        <v>236</v>
      </c>
      <c r="B89" s="464">
        <v>5251</v>
      </c>
      <c r="C89" s="465">
        <v>1411</v>
      </c>
      <c r="D89" s="823">
        <f t="shared" si="20"/>
        <v>-0.73128927823271761</v>
      </c>
      <c r="E89" s="834"/>
      <c r="F89" s="464">
        <v>49521</v>
      </c>
      <c r="G89" s="465">
        <v>21993</v>
      </c>
      <c r="H89" s="461">
        <f t="shared" si="19"/>
        <v>-0.55588538195916881</v>
      </c>
      <c r="I89" s="506">
        <f>G89/$G$88</f>
        <v>1</v>
      </c>
    </row>
    <row r="90" spans="1:9" x14ac:dyDescent="0.2">
      <c r="A90" s="453" t="s">
        <v>521</v>
      </c>
      <c r="B90" s="454">
        <f>SUM(B91)</f>
        <v>4427.7550000000001</v>
      </c>
      <c r="C90" s="455">
        <f>SUM(C91)</f>
        <v>2126.9699999999998</v>
      </c>
      <c r="D90" s="456">
        <f t="shared" si="20"/>
        <v>-0.51962789269053966</v>
      </c>
      <c r="E90" s="822"/>
      <c r="F90" s="454">
        <f>SUM(F91)</f>
        <v>18210.7</v>
      </c>
      <c r="G90" s="455">
        <f>SUM(G91)</f>
        <v>17012.16</v>
      </c>
      <c r="H90" s="457">
        <f t="shared" si="19"/>
        <v>-6.5815152630047211E-2</v>
      </c>
      <c r="I90" s="501">
        <f>SUM(I91)</f>
        <v>1</v>
      </c>
    </row>
    <row r="91" spans="1:9" x14ac:dyDescent="0.2">
      <c r="A91" s="463" t="s">
        <v>216</v>
      </c>
      <c r="B91" s="464">
        <v>4427.7550000000001</v>
      </c>
      <c r="C91" s="465">
        <v>2126.9699999999998</v>
      </c>
      <c r="D91" s="823">
        <f t="shared" si="20"/>
        <v>-0.51962789269053966</v>
      </c>
      <c r="E91" s="828"/>
      <c r="F91" s="464">
        <v>18210.7</v>
      </c>
      <c r="G91" s="465">
        <v>17012.16</v>
      </c>
      <c r="H91" s="461">
        <f t="shared" si="19"/>
        <v>-6.5815152630047211E-2</v>
      </c>
      <c r="I91" s="503">
        <f>+G91/$G$90</f>
        <v>1</v>
      </c>
    </row>
    <row r="92" spans="1:9" x14ac:dyDescent="0.2">
      <c r="A92" s="453" t="s">
        <v>518</v>
      </c>
      <c r="B92" s="454">
        <f>SUM(B93:B94)</f>
        <v>25855.035</v>
      </c>
      <c r="C92" s="455">
        <f>SUM(C93:C94)</f>
        <v>6389.5599999999995</v>
      </c>
      <c r="D92" s="456">
        <f>(C92-B92)/B92</f>
        <v>-0.75286979886122751</v>
      </c>
      <c r="E92" s="822"/>
      <c r="F92" s="454">
        <f>SUM(F93:F94)</f>
        <v>31293.174999999999</v>
      </c>
      <c r="G92" s="455">
        <f>SUM(G93:G94)</f>
        <v>11035.970000000001</v>
      </c>
      <c r="H92" s="457">
        <f>(G92-F92)/F92</f>
        <v>-0.64733620030565764</v>
      </c>
      <c r="I92" s="501">
        <f>SUM(I93:I94)</f>
        <v>0.99999999999999989</v>
      </c>
    </row>
    <row r="93" spans="1:9" x14ac:dyDescent="0.2">
      <c r="A93" s="463" t="s">
        <v>224</v>
      </c>
      <c r="B93" s="464">
        <v>9360.255000000001</v>
      </c>
      <c r="C93" s="465">
        <v>2308.36</v>
      </c>
      <c r="D93" s="833">
        <f>(C93-B93)/B93</f>
        <v>-0.75338706050209103</v>
      </c>
      <c r="E93" s="828"/>
      <c r="F93" s="829">
        <v>14025.395</v>
      </c>
      <c r="G93" s="465">
        <v>6954.77</v>
      </c>
      <c r="H93" s="461">
        <f>(G93-F93)/F93</f>
        <v>-0.504130186707754</v>
      </c>
      <c r="I93" s="503">
        <f>(G93/$G$92)</f>
        <v>0.6301910933067052</v>
      </c>
    </row>
    <row r="94" spans="1:9" x14ac:dyDescent="0.2">
      <c r="A94" s="463" t="s">
        <v>221</v>
      </c>
      <c r="B94" s="464">
        <v>16494.78</v>
      </c>
      <c r="C94" s="465">
        <v>4081.2</v>
      </c>
      <c r="D94" s="833">
        <f>(C94-B94)/B94</f>
        <v>-0.75257626958346813</v>
      </c>
      <c r="E94" s="828"/>
      <c r="F94" s="829">
        <v>17267.78</v>
      </c>
      <c r="G94" s="465">
        <v>4081.2</v>
      </c>
      <c r="H94" s="461">
        <f>(G94-F94)/F94</f>
        <v>-0.76365230504442372</v>
      </c>
      <c r="I94" s="503">
        <f>(G94/$G$92)</f>
        <v>0.36980890669329469</v>
      </c>
    </row>
    <row r="95" spans="1:9" x14ac:dyDescent="0.2">
      <c r="A95" s="453" t="s">
        <v>520</v>
      </c>
      <c r="B95" s="454">
        <f>SUM(B96:B98)</f>
        <v>2380.8820000000001</v>
      </c>
      <c r="C95" s="455">
        <f>SUM(C96:C98)</f>
        <v>2431.3609999999999</v>
      </c>
      <c r="D95" s="456">
        <f>(C95-B95)/B95</f>
        <v>2.1201806725406724E-2</v>
      </c>
      <c r="E95" s="822"/>
      <c r="F95" s="454">
        <f>SUM(F96:F98)</f>
        <v>6918.0540000000001</v>
      </c>
      <c r="G95" s="455">
        <f>SUM(G96:G98)</f>
        <v>10451.82</v>
      </c>
      <c r="H95" s="457">
        <f>(G95-F95)/F95</f>
        <v>0.5108034716121036</v>
      </c>
      <c r="I95" s="501">
        <f>SUM(I96:I98)</f>
        <v>1</v>
      </c>
    </row>
    <row r="96" spans="1:9" x14ac:dyDescent="0.2">
      <c r="A96" s="514" t="s">
        <v>216</v>
      </c>
      <c r="B96" s="374">
        <v>2107.8820000000001</v>
      </c>
      <c r="C96" s="374">
        <v>2311.3609999999999</v>
      </c>
      <c r="D96" s="823">
        <f t="shared" ref="D96:D100" si="21">(C96-B96)/B96</f>
        <v>9.6532443466949197E-2</v>
      </c>
      <c r="E96" s="834"/>
      <c r="F96" s="464">
        <v>5979.0540000000001</v>
      </c>
      <c r="G96" s="374">
        <v>9514.43</v>
      </c>
      <c r="H96" s="504">
        <f t="shared" ref="H96:H100" si="22">(G96-F96)/F96</f>
        <v>0.59129353907825555</v>
      </c>
      <c r="I96" s="505">
        <f>G96/$G$95</f>
        <v>0.91031322774406764</v>
      </c>
    </row>
    <row r="97" spans="1:9" x14ac:dyDescent="0.2">
      <c r="A97" s="514" t="s">
        <v>221</v>
      </c>
      <c r="B97" s="374">
        <v>223</v>
      </c>
      <c r="C97" s="374">
        <v>100</v>
      </c>
      <c r="D97" s="823">
        <f t="shared" si="21"/>
        <v>-0.55156950672645744</v>
      </c>
      <c r="E97" s="834"/>
      <c r="F97" s="464">
        <v>854</v>
      </c>
      <c r="G97" s="374">
        <v>833.39</v>
      </c>
      <c r="H97" s="504">
        <f t="shared" si="22"/>
        <v>-2.4133489461358331E-2</v>
      </c>
      <c r="I97" s="505">
        <f>G97/$G$95</f>
        <v>7.9736352137713809E-2</v>
      </c>
    </row>
    <row r="98" spans="1:9" x14ac:dyDescent="0.2">
      <c r="A98" s="514" t="s">
        <v>224</v>
      </c>
      <c r="B98" s="374">
        <v>50</v>
      </c>
      <c r="C98" s="374">
        <v>20</v>
      </c>
      <c r="D98" s="823">
        <f t="shared" si="21"/>
        <v>-0.6</v>
      </c>
      <c r="E98" s="834"/>
      <c r="F98" s="464">
        <v>85</v>
      </c>
      <c r="G98" s="374">
        <v>104</v>
      </c>
      <c r="H98" s="504">
        <f t="shared" si="22"/>
        <v>0.22352941176470589</v>
      </c>
      <c r="I98" s="505">
        <f>G98/$G$95</f>
        <v>9.9504201182186447E-3</v>
      </c>
    </row>
    <row r="99" spans="1:9" x14ac:dyDescent="0.2">
      <c r="A99" s="453" t="s">
        <v>527</v>
      </c>
      <c r="B99" s="454">
        <f>SUM(B100:B101)</f>
        <v>2589.1949999999997</v>
      </c>
      <c r="C99" s="455">
        <f>SUM(C100:C101)</f>
        <v>2540.19</v>
      </c>
      <c r="D99" s="456">
        <f t="shared" si="21"/>
        <v>-1.8926732053784926E-2</v>
      </c>
      <c r="E99" s="822"/>
      <c r="F99" s="454">
        <f>SUM(F100:F101)</f>
        <v>4837.84</v>
      </c>
      <c r="G99" s="455">
        <f>SUM(G100:G101)</f>
        <v>10105.356</v>
      </c>
      <c r="H99" s="457">
        <f t="shared" si="22"/>
        <v>1.0888156698030524</v>
      </c>
      <c r="I99" s="501">
        <f>SUM(I100:I101)</f>
        <v>1</v>
      </c>
    </row>
    <row r="100" spans="1:9" x14ac:dyDescent="0.2">
      <c r="A100" s="463" t="s">
        <v>216</v>
      </c>
      <c r="B100" s="464">
        <v>2476.5149999999999</v>
      </c>
      <c r="C100" s="465">
        <v>2540.19</v>
      </c>
      <c r="D100" s="823">
        <f t="shared" si="21"/>
        <v>2.5711534151822292E-2</v>
      </c>
      <c r="E100" s="834"/>
      <c r="F100" s="458">
        <v>4725.16</v>
      </c>
      <c r="G100" s="465">
        <v>10105.356</v>
      </c>
      <c r="H100" s="461">
        <f t="shared" si="22"/>
        <v>1.1386272634154186</v>
      </c>
      <c r="I100" s="505">
        <f>G100/$G$99</f>
        <v>1</v>
      </c>
    </row>
    <row r="101" spans="1:9" x14ac:dyDescent="0.2">
      <c r="A101" s="463" t="s">
        <v>234</v>
      </c>
      <c r="B101" s="464">
        <v>112.68</v>
      </c>
      <c r="C101" s="465">
        <v>0</v>
      </c>
      <c r="D101" s="823" t="s">
        <v>215</v>
      </c>
      <c r="E101" s="834"/>
      <c r="F101" s="458">
        <v>112.68</v>
      </c>
      <c r="G101" s="465">
        <v>0</v>
      </c>
      <c r="H101" s="461" t="s">
        <v>215</v>
      </c>
      <c r="I101" s="505" t="s">
        <v>215</v>
      </c>
    </row>
    <row r="102" spans="1:9" x14ac:dyDescent="0.2">
      <c r="A102" s="453" t="s">
        <v>524</v>
      </c>
      <c r="B102" s="454">
        <f>SUM(B103:B104)</f>
        <v>0</v>
      </c>
      <c r="C102" s="455">
        <f>SUM(C103:C104)</f>
        <v>1332.9</v>
      </c>
      <c r="D102" s="456" t="s">
        <v>214</v>
      </c>
      <c r="E102" s="822"/>
      <c r="F102" s="454">
        <f>SUM(F103:F104)</f>
        <v>0</v>
      </c>
      <c r="G102" s="455">
        <f>SUM(G103:G104)</f>
        <v>4693.5300000000007</v>
      </c>
      <c r="H102" s="457" t="s">
        <v>214</v>
      </c>
      <c r="I102" s="501">
        <f>SUM(I103:I104)</f>
        <v>1</v>
      </c>
    </row>
    <row r="103" spans="1:9" x14ac:dyDescent="0.2">
      <c r="A103" s="447" t="s">
        <v>237</v>
      </c>
      <c r="B103" s="458">
        <v>0</v>
      </c>
      <c r="C103" s="459">
        <v>1239.3800000000001</v>
      </c>
      <c r="D103" s="833" t="s">
        <v>214</v>
      </c>
      <c r="E103" s="836"/>
      <c r="F103" s="458">
        <v>0</v>
      </c>
      <c r="G103" s="459">
        <v>3388.0600000000004</v>
      </c>
      <c r="H103" s="461" t="s">
        <v>214</v>
      </c>
      <c r="I103" s="503">
        <f>(G103/$G$102)</f>
        <v>0.72185753579928114</v>
      </c>
    </row>
    <row r="104" spans="1:9" x14ac:dyDescent="0.2">
      <c r="A104" s="447" t="s">
        <v>228</v>
      </c>
      <c r="B104" s="458">
        <v>0</v>
      </c>
      <c r="C104" s="459">
        <v>93.52</v>
      </c>
      <c r="D104" s="833" t="s">
        <v>214</v>
      </c>
      <c r="E104" s="836"/>
      <c r="F104" s="458">
        <v>0</v>
      </c>
      <c r="G104" s="459">
        <v>1305.47</v>
      </c>
      <c r="H104" s="461" t="s">
        <v>214</v>
      </c>
      <c r="I104" s="503">
        <f>(G104/$G$102)</f>
        <v>0.27814246420071881</v>
      </c>
    </row>
    <row r="105" spans="1:9" x14ac:dyDescent="0.2">
      <c r="A105" s="453" t="s">
        <v>526</v>
      </c>
      <c r="B105" s="454">
        <f>SUM(B106:B106)</f>
        <v>663.53</v>
      </c>
      <c r="C105" s="455">
        <f>SUM(C106:C106)</f>
        <v>699.77</v>
      </c>
      <c r="D105" s="456">
        <f t="shared" ref="D105:D108" si="23">(C105-B105)/B105</f>
        <v>5.4616972857293583E-2</v>
      </c>
      <c r="E105" s="822"/>
      <c r="F105" s="454">
        <f>SUM(F106:F106)</f>
        <v>1734.41</v>
      </c>
      <c r="G105" s="455">
        <f>SUM(G106:G106)</f>
        <v>4157.33</v>
      </c>
      <c r="H105" s="457">
        <f t="shared" ref="H105:H108" si="24">(G105-F105)/F105</f>
        <v>1.3969707277979255</v>
      </c>
      <c r="I105" s="501">
        <f>SUM(I106:I106)</f>
        <v>1</v>
      </c>
    </row>
    <row r="106" spans="1:9" x14ac:dyDescent="0.2">
      <c r="A106" s="463" t="s">
        <v>216</v>
      </c>
      <c r="B106" s="464">
        <v>663.53</v>
      </c>
      <c r="C106" s="465">
        <v>699.77</v>
      </c>
      <c r="D106" s="833">
        <f t="shared" si="23"/>
        <v>5.4616972857293583E-2</v>
      </c>
      <c r="E106" s="834"/>
      <c r="F106" s="464">
        <v>1734.41</v>
      </c>
      <c r="G106" s="465">
        <v>4157.33</v>
      </c>
      <c r="H106" s="461">
        <f t="shared" si="24"/>
        <v>1.3969707277979255</v>
      </c>
      <c r="I106" s="505">
        <f>G106/$G$105</f>
        <v>1</v>
      </c>
    </row>
    <row r="107" spans="1:9" x14ac:dyDescent="0.2">
      <c r="A107" s="453" t="s">
        <v>528</v>
      </c>
      <c r="B107" s="454">
        <f>SUM(B108:B108)</f>
        <v>750</v>
      </c>
      <c r="C107" s="455">
        <f>SUM(C108:C108)</f>
        <v>400</v>
      </c>
      <c r="D107" s="456">
        <f t="shared" si="23"/>
        <v>-0.46666666666666667</v>
      </c>
      <c r="E107" s="822"/>
      <c r="F107" s="454">
        <f>SUM(F108:F108)</f>
        <v>3750</v>
      </c>
      <c r="G107" s="455">
        <f>SUM(G108:G108)</f>
        <v>2349</v>
      </c>
      <c r="H107" s="457">
        <f t="shared" si="24"/>
        <v>-0.37359999999999999</v>
      </c>
      <c r="I107" s="501">
        <f>SUM(I108:I108)</f>
        <v>1</v>
      </c>
    </row>
    <row r="108" spans="1:9" x14ac:dyDescent="0.2">
      <c r="A108" s="447" t="s">
        <v>235</v>
      </c>
      <c r="B108" s="458">
        <v>750</v>
      </c>
      <c r="C108" s="459">
        <v>400</v>
      </c>
      <c r="D108" s="833">
        <f t="shared" si="23"/>
        <v>-0.46666666666666667</v>
      </c>
      <c r="E108" s="835"/>
      <c r="F108" s="458">
        <v>3750</v>
      </c>
      <c r="G108" s="459">
        <v>2349</v>
      </c>
      <c r="H108" s="461">
        <f t="shared" si="24"/>
        <v>-0.37359999999999999</v>
      </c>
      <c r="I108" s="505">
        <f>G108/$G$107</f>
        <v>1</v>
      </c>
    </row>
    <row r="109" spans="1:9" x14ac:dyDescent="0.2">
      <c r="A109" s="453" t="s">
        <v>522</v>
      </c>
      <c r="B109" s="454">
        <f>SUM(B110:B113)</f>
        <v>3048.81</v>
      </c>
      <c r="C109" s="455">
        <f>SUM(C110:C113)</f>
        <v>381</v>
      </c>
      <c r="D109" s="456">
        <f>(C109-B109)/B109</f>
        <v>-0.87503320967853027</v>
      </c>
      <c r="E109" s="822"/>
      <c r="F109" s="454">
        <f>SUM(F110:F113)</f>
        <v>11620.49</v>
      </c>
      <c r="G109" s="455">
        <f>SUM(G110:G113)</f>
        <v>750</v>
      </c>
      <c r="H109" s="457">
        <f>(G109-F109)/F109</f>
        <v>-0.9354588317704331</v>
      </c>
      <c r="I109" s="501">
        <f>SUM(I110:I113)</f>
        <v>1</v>
      </c>
    </row>
    <row r="110" spans="1:9" x14ac:dyDescent="0.2">
      <c r="A110" s="447" t="s">
        <v>227</v>
      </c>
      <c r="B110" s="458">
        <v>2843.81</v>
      </c>
      <c r="C110" s="459">
        <v>334</v>
      </c>
      <c r="D110" s="823">
        <f>(C110-B110)/B110</f>
        <v>-0.88255192857469378</v>
      </c>
      <c r="E110" s="832"/>
      <c r="F110" s="838">
        <v>11296.49</v>
      </c>
      <c r="G110" s="374">
        <v>334</v>
      </c>
      <c r="H110" s="461">
        <f>(G110-F110)/F110</f>
        <v>-0.97043329388155086</v>
      </c>
      <c r="I110" s="502">
        <f>G110/$G$109</f>
        <v>0.44533333333333336</v>
      </c>
    </row>
    <row r="111" spans="1:9" x14ac:dyDescent="0.2">
      <c r="A111" s="447" t="s">
        <v>218</v>
      </c>
      <c r="B111" s="458">
        <v>85</v>
      </c>
      <c r="C111" s="459">
        <v>47</v>
      </c>
      <c r="D111" s="823">
        <f t="shared" ref="D111" si="25">(C111-B111)/B111</f>
        <v>-0.44705882352941179</v>
      </c>
      <c r="E111" s="832"/>
      <c r="F111" s="838">
        <v>204</v>
      </c>
      <c r="G111" s="374">
        <v>276</v>
      </c>
      <c r="H111" s="461">
        <f t="shared" ref="H111" si="26">(G111-F111)/F111</f>
        <v>0.35294117647058826</v>
      </c>
      <c r="I111" s="502">
        <f>G111/$G$109</f>
        <v>0.36799999999999999</v>
      </c>
    </row>
    <row r="112" spans="1:9" x14ac:dyDescent="0.2">
      <c r="A112" s="447" t="s">
        <v>233</v>
      </c>
      <c r="B112" s="458">
        <v>0</v>
      </c>
      <c r="C112" s="459">
        <v>0</v>
      </c>
      <c r="D112" s="823" t="s">
        <v>215</v>
      </c>
      <c r="E112" s="832"/>
      <c r="F112" s="838">
        <v>0</v>
      </c>
      <c r="G112" s="374">
        <v>140</v>
      </c>
      <c r="H112" s="461" t="s">
        <v>214</v>
      </c>
      <c r="I112" s="502">
        <f t="shared" ref="I112" si="27">G112/$G$109</f>
        <v>0.18666666666666668</v>
      </c>
    </row>
    <row r="113" spans="1:9" x14ac:dyDescent="0.2">
      <c r="A113" s="447" t="s">
        <v>236</v>
      </c>
      <c r="B113" s="458">
        <v>120</v>
      </c>
      <c r="C113" s="459">
        <v>0</v>
      </c>
      <c r="D113" s="823" t="s">
        <v>215</v>
      </c>
      <c r="E113" s="832"/>
      <c r="F113" s="838">
        <v>120</v>
      </c>
      <c r="G113" s="374">
        <v>0</v>
      </c>
      <c r="H113" s="461" t="s">
        <v>215</v>
      </c>
      <c r="I113" s="502" t="s">
        <v>215</v>
      </c>
    </row>
    <row r="114" spans="1:9" x14ac:dyDescent="0.2">
      <c r="A114" s="453" t="s">
        <v>529</v>
      </c>
      <c r="B114" s="454">
        <f>SUM(B115:B115)</f>
        <v>353.08</v>
      </c>
      <c r="C114" s="455">
        <f>SUM(C115:C115)</f>
        <v>0</v>
      </c>
      <c r="D114" s="456" t="s">
        <v>215</v>
      </c>
      <c r="E114" s="822"/>
      <c r="F114" s="454">
        <f>SUM(F115:F115)</f>
        <v>754.07999999999993</v>
      </c>
      <c r="G114" s="455">
        <f>SUM(G115:G115)</f>
        <v>369.38</v>
      </c>
      <c r="H114" s="457">
        <f t="shared" ref="H114:H117" si="28">(G114-F114)/F114</f>
        <v>-0.51015807341396135</v>
      </c>
      <c r="I114" s="501">
        <f>SUM(I115:I115)</f>
        <v>1</v>
      </c>
    </row>
    <row r="115" spans="1:9" x14ac:dyDescent="0.2">
      <c r="A115" s="837" t="s">
        <v>222</v>
      </c>
      <c r="B115" s="459">
        <v>353.08</v>
      </c>
      <c r="C115" s="459">
        <v>0</v>
      </c>
      <c r="D115" s="833" t="s">
        <v>215</v>
      </c>
      <c r="E115" s="834"/>
      <c r="F115" s="464">
        <v>754.07999999999993</v>
      </c>
      <c r="G115" s="465">
        <v>369.38</v>
      </c>
      <c r="H115" s="461">
        <f t="shared" si="28"/>
        <v>-0.51015807341396135</v>
      </c>
      <c r="I115" s="506">
        <f>G115/$G$114</f>
        <v>1</v>
      </c>
    </row>
    <row r="116" spans="1:9" x14ac:dyDescent="0.2">
      <c r="A116" s="453" t="s">
        <v>530</v>
      </c>
      <c r="B116" s="454">
        <f>SUM(B117:B117)</f>
        <v>18</v>
      </c>
      <c r="C116" s="455">
        <f>SUM(C117:C117)</f>
        <v>40</v>
      </c>
      <c r="D116" s="456">
        <f>(C116-B116)/B116</f>
        <v>1.2222222222222223</v>
      </c>
      <c r="E116" s="822"/>
      <c r="F116" s="454">
        <f>SUM(F117:F117)</f>
        <v>154</v>
      </c>
      <c r="G116" s="455">
        <f>SUM(G117:G117)</f>
        <v>188</v>
      </c>
      <c r="H116" s="457">
        <f t="shared" si="28"/>
        <v>0.22077922077922077</v>
      </c>
      <c r="I116" s="501">
        <f>SUM(I117:I117)</f>
        <v>1</v>
      </c>
    </row>
    <row r="117" spans="1:9" x14ac:dyDescent="0.2">
      <c r="A117" s="467" t="s">
        <v>218</v>
      </c>
      <c r="B117" s="464">
        <v>18</v>
      </c>
      <c r="C117" s="465">
        <v>40</v>
      </c>
      <c r="D117" s="833">
        <f>(C117-B117)/B117</f>
        <v>1.2222222222222223</v>
      </c>
      <c r="E117" s="834"/>
      <c r="F117" s="464">
        <v>154</v>
      </c>
      <c r="G117" s="465">
        <v>188</v>
      </c>
      <c r="H117" s="461">
        <f t="shared" si="28"/>
        <v>0.22077922077922077</v>
      </c>
      <c r="I117" s="506">
        <f>G117/$G$116</f>
        <v>1</v>
      </c>
    </row>
    <row r="118" spans="1:9" x14ac:dyDescent="0.2">
      <c r="A118" s="453" t="s">
        <v>531</v>
      </c>
      <c r="B118" s="454">
        <f>SUM(B119:B119)</f>
        <v>0</v>
      </c>
      <c r="C118" s="455">
        <f>SUM(C119:C119)</f>
        <v>10</v>
      </c>
      <c r="D118" s="456" t="s">
        <v>214</v>
      </c>
      <c r="E118" s="822"/>
      <c r="F118" s="454">
        <f>SUM(F119:F119)</f>
        <v>7</v>
      </c>
      <c r="G118" s="455">
        <f>SUM(G119:G119)</f>
        <v>45</v>
      </c>
      <c r="H118" s="457">
        <f>(G118-F118)/F118</f>
        <v>5.4285714285714288</v>
      </c>
      <c r="I118" s="501">
        <f>SUM(I119:I119)</f>
        <v>1</v>
      </c>
    </row>
    <row r="119" spans="1:9" x14ac:dyDescent="0.2">
      <c r="A119" s="463" t="s">
        <v>224</v>
      </c>
      <c r="B119" s="464">
        <v>0</v>
      </c>
      <c r="C119" s="465">
        <v>10</v>
      </c>
      <c r="D119" s="833" t="s">
        <v>214</v>
      </c>
      <c r="E119" s="828"/>
      <c r="F119" s="464">
        <v>7</v>
      </c>
      <c r="G119" s="465">
        <v>45</v>
      </c>
      <c r="H119" s="461">
        <f>(G119-F119)/F119</f>
        <v>5.4285714285714288</v>
      </c>
      <c r="I119" s="503">
        <f>G118/$G$119</f>
        <v>1</v>
      </c>
    </row>
    <row r="120" spans="1:9" x14ac:dyDescent="0.2">
      <c r="A120" s="453" t="s">
        <v>532</v>
      </c>
      <c r="B120" s="454">
        <f>SUM(B121:B121)</f>
        <v>2</v>
      </c>
      <c r="C120" s="455">
        <f>SUM(C121:C121)</f>
        <v>2</v>
      </c>
      <c r="D120" s="456">
        <f>(C120-B120)/B120</f>
        <v>0</v>
      </c>
      <c r="E120" s="822"/>
      <c r="F120" s="454">
        <f>SUM(F121:F121)</f>
        <v>7</v>
      </c>
      <c r="G120" s="455">
        <f>SUM(G121:G121)</f>
        <v>10</v>
      </c>
      <c r="H120" s="457">
        <f>(G120-F120)/F120</f>
        <v>0.42857142857142855</v>
      </c>
      <c r="I120" s="501">
        <f>SUM(I121:I121)</f>
        <v>1</v>
      </c>
    </row>
    <row r="121" spans="1:9" x14ac:dyDescent="0.2">
      <c r="A121" s="447" t="s">
        <v>216</v>
      </c>
      <c r="B121" s="464">
        <v>2</v>
      </c>
      <c r="C121" s="465">
        <v>2</v>
      </c>
      <c r="D121" s="833">
        <f>(C121-B121)/B121</f>
        <v>0</v>
      </c>
      <c r="E121" s="834"/>
      <c r="F121" s="829">
        <v>7</v>
      </c>
      <c r="G121" s="465">
        <v>10</v>
      </c>
      <c r="H121" s="461">
        <f>(G121-F121)/F121</f>
        <v>0.42857142857142855</v>
      </c>
      <c r="I121" s="506">
        <f>(G121/G120)</f>
        <v>1</v>
      </c>
    </row>
    <row r="122" spans="1:9" x14ac:dyDescent="0.2">
      <c r="A122" s="453" t="s">
        <v>827</v>
      </c>
      <c r="B122" s="454">
        <f>SUM(B123:B123)</f>
        <v>0</v>
      </c>
      <c r="C122" s="455">
        <f>SUM(C123:C123)</f>
        <v>0</v>
      </c>
      <c r="D122" s="456" t="s">
        <v>215</v>
      </c>
      <c r="E122" s="822"/>
      <c r="F122" s="454">
        <f>SUM(F123:F123)</f>
        <v>160</v>
      </c>
      <c r="G122" s="455">
        <f>SUM(G123:G123)</f>
        <v>0</v>
      </c>
      <c r="H122" s="457" t="s">
        <v>215</v>
      </c>
      <c r="I122" s="501" t="s">
        <v>215</v>
      </c>
    </row>
    <row r="123" spans="1:9" x14ac:dyDescent="0.2">
      <c r="A123" s="447" t="s">
        <v>234</v>
      </c>
      <c r="B123" s="464">
        <v>0</v>
      </c>
      <c r="C123" s="465">
        <v>0</v>
      </c>
      <c r="D123" s="833" t="s">
        <v>215</v>
      </c>
      <c r="E123" s="834"/>
      <c r="F123" s="829">
        <v>160</v>
      </c>
      <c r="G123" s="465">
        <v>0</v>
      </c>
      <c r="H123" s="461" t="s">
        <v>215</v>
      </c>
      <c r="I123" s="506" t="s">
        <v>215</v>
      </c>
    </row>
    <row r="124" spans="1:9" x14ac:dyDescent="0.2">
      <c r="A124" s="453" t="s">
        <v>768</v>
      </c>
      <c r="B124" s="454">
        <f>SUM(B125:B125)</f>
        <v>0</v>
      </c>
      <c r="C124" s="455">
        <f>SUM(C125:C125)</f>
        <v>0</v>
      </c>
      <c r="D124" s="456" t="s">
        <v>215</v>
      </c>
      <c r="E124" s="822"/>
      <c r="F124" s="454">
        <f>SUM(F125:F125)</f>
        <v>30</v>
      </c>
      <c r="G124" s="455">
        <f>SUM(G125:G125)</f>
        <v>0</v>
      </c>
      <c r="H124" s="457" t="s">
        <v>215</v>
      </c>
      <c r="I124" s="501" t="s">
        <v>215</v>
      </c>
    </row>
    <row r="125" spans="1:9" x14ac:dyDescent="0.2">
      <c r="A125" s="447" t="s">
        <v>218</v>
      </c>
      <c r="B125" s="464">
        <v>0</v>
      </c>
      <c r="C125" s="465">
        <v>0</v>
      </c>
      <c r="D125" s="833" t="s">
        <v>215</v>
      </c>
      <c r="E125" s="834"/>
      <c r="F125" s="829">
        <v>30</v>
      </c>
      <c r="G125" s="465">
        <v>0</v>
      </c>
      <c r="H125" s="461" t="s">
        <v>215</v>
      </c>
      <c r="I125" s="505" t="s">
        <v>215</v>
      </c>
    </row>
    <row r="126" spans="1:9" ht="63.75" customHeight="1" x14ac:dyDescent="0.2">
      <c r="A126" s="1089" t="s">
        <v>905</v>
      </c>
      <c r="B126" s="1089"/>
      <c r="C126" s="1089"/>
      <c r="D126" s="1089"/>
      <c r="E126" s="1089"/>
      <c r="F126" s="1089"/>
      <c r="G126" s="1089"/>
      <c r="H126" s="1089"/>
      <c r="I126" s="1089"/>
    </row>
    <row r="127" spans="1:9" ht="15" x14ac:dyDescent="0.25">
      <c r="B127" s="74"/>
      <c r="C127" s="74"/>
      <c r="D127"/>
      <c r="E127"/>
      <c r="F127" s="74"/>
      <c r="G127" s="74"/>
      <c r="H127"/>
      <c r="I127"/>
    </row>
    <row r="128" spans="1:9" ht="15" x14ac:dyDescent="0.25">
      <c r="B128" s="74"/>
      <c r="C128" s="74"/>
      <c r="D128" s="74"/>
      <c r="E128" s="74"/>
      <c r="F128" s="74"/>
      <c r="G128" s="74"/>
      <c r="H128"/>
      <c r="I128"/>
    </row>
    <row r="129" spans="2:9" s="468" customFormat="1" ht="15" x14ac:dyDescent="0.25">
      <c r="B129" s="499"/>
      <c r="C129" s="499"/>
      <c r="D129" s="499"/>
      <c r="E129" s="499"/>
      <c r="F129" s="499"/>
      <c r="G129" s="499"/>
      <c r="H129"/>
      <c r="I129"/>
    </row>
    <row r="130" spans="2:9" ht="15" x14ac:dyDescent="0.25">
      <c r="B130" s="255"/>
      <c r="C130" s="255"/>
      <c r="D130" s="255"/>
      <c r="E130" s="255"/>
      <c r="F130" s="255"/>
      <c r="G130" s="255"/>
      <c r="H130"/>
      <c r="I130"/>
    </row>
    <row r="131" spans="2:9" ht="15" x14ac:dyDescent="0.25">
      <c r="B131" s="74"/>
      <c r="C131" s="74"/>
      <c r="D131" s="74"/>
      <c r="E131" s="74"/>
      <c r="F131" s="74"/>
      <c r="G131" s="74"/>
      <c r="H131"/>
      <c r="I131"/>
    </row>
  </sheetData>
  <mergeCells count="3">
    <mergeCell ref="B4:D4"/>
    <mergeCell ref="F4:I4"/>
    <mergeCell ref="A126:I126"/>
  </mergeCells>
  <pageMargins left="0.7" right="0.7" top="0.75" bottom="0.75" header="0.3" footer="0.3"/>
  <pageSetup paperSize="9" scale="4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75487-83D5-4ACE-9C7F-31D7FC6F8C92}">
  <sheetPr>
    <tabColor rgb="FF002060"/>
    <pageSetUpPr fitToPage="1"/>
  </sheetPr>
  <dimension ref="A1:I14"/>
  <sheetViews>
    <sheetView showGridLines="0" view="pageBreakPreview" zoomScaleNormal="100" zoomScaleSheetLayoutView="100" workbookViewId="0"/>
  </sheetViews>
  <sheetFormatPr baseColWidth="10" defaultColWidth="11.42578125" defaultRowHeight="15" x14ac:dyDescent="0.25"/>
  <cols>
    <col min="1" max="1" width="33.140625" style="472" customWidth="1"/>
    <col min="2" max="2" width="8.42578125" style="472" customWidth="1"/>
    <col min="3" max="3" width="7.42578125" style="472" bestFit="1" customWidth="1"/>
    <col min="4" max="4" width="8.5703125" style="472" bestFit="1" customWidth="1"/>
    <col min="5" max="5" width="11.42578125" style="472"/>
    <col min="6" max="6" width="8.42578125" style="472" customWidth="1"/>
    <col min="7" max="7" width="9.7109375" style="472" customWidth="1"/>
    <col min="8" max="8" width="9.42578125" style="472" customWidth="1"/>
    <col min="9" max="9" width="7.5703125" style="472" customWidth="1"/>
    <col min="10" max="10" width="2.7109375" style="472" customWidth="1"/>
    <col min="11" max="16384" width="11.42578125" style="472"/>
  </cols>
  <sheetData>
    <row r="1" spans="1:9" s="447" customFormat="1" ht="12.75" x14ac:dyDescent="0.2">
      <c r="A1" s="446" t="s">
        <v>533</v>
      </c>
    </row>
    <row r="2" spans="1:9" s="447" customFormat="1" ht="15.75" x14ac:dyDescent="0.25">
      <c r="A2" s="448" t="s">
        <v>534</v>
      </c>
    </row>
    <row r="4" spans="1:9" s="447" customFormat="1" ht="12.75" x14ac:dyDescent="0.2">
      <c r="A4" s="449"/>
      <c r="B4" s="1086" t="s">
        <v>848</v>
      </c>
      <c r="C4" s="1086"/>
      <c r="D4" s="1086"/>
      <c r="E4" s="821"/>
      <c r="F4" s="1086" t="s">
        <v>849</v>
      </c>
      <c r="G4" s="1086"/>
      <c r="H4" s="1086"/>
      <c r="I4" s="1086"/>
    </row>
    <row r="5" spans="1:9" ht="15.75" customHeight="1" x14ac:dyDescent="0.25">
      <c r="A5" s="469" t="s">
        <v>535</v>
      </c>
      <c r="B5" s="839">
        <v>2025</v>
      </c>
      <c r="C5" s="470">
        <v>2026</v>
      </c>
      <c r="D5" s="471" t="s">
        <v>505</v>
      </c>
      <c r="E5" s="470"/>
      <c r="F5" s="839">
        <v>2025</v>
      </c>
      <c r="G5" s="470">
        <v>2026</v>
      </c>
      <c r="H5" s="470" t="s">
        <v>505</v>
      </c>
      <c r="I5" s="471" t="s">
        <v>461</v>
      </c>
    </row>
    <row r="6" spans="1:9" x14ac:dyDescent="0.25">
      <c r="A6" s="473" t="s">
        <v>499</v>
      </c>
      <c r="B6" s="474">
        <f>SUM(B7:B10)</f>
        <v>8025.6870000000008</v>
      </c>
      <c r="C6" s="475">
        <f>SUM(C7:C10)</f>
        <v>13459.154999999999</v>
      </c>
      <c r="D6" s="476">
        <f t="shared" ref="D6:D12" si="0">(C6-B6)/B6</f>
        <v>0.6770097064587739</v>
      </c>
      <c r="E6" s="840"/>
      <c r="F6" s="474">
        <f>SUM(F7:F10)</f>
        <v>37256.837</v>
      </c>
      <c r="G6" s="475">
        <f>SUM(G7:G10)</f>
        <v>62235.684999999998</v>
      </c>
      <c r="H6" s="477">
        <f>(G6-F6)/F6</f>
        <v>0.67045004384027551</v>
      </c>
      <c r="I6" s="476">
        <f>SUM(I7:I10)</f>
        <v>1</v>
      </c>
    </row>
    <row r="7" spans="1:9" x14ac:dyDescent="0.25">
      <c r="A7" s="478" t="s">
        <v>231</v>
      </c>
      <c r="B7" s="479">
        <v>3625.3</v>
      </c>
      <c r="C7" s="480">
        <v>8435.9</v>
      </c>
      <c r="D7" s="466">
        <f t="shared" si="0"/>
        <v>1.3269522522274018</v>
      </c>
      <c r="E7" s="841"/>
      <c r="F7" s="479">
        <v>17567.87</v>
      </c>
      <c r="G7" s="480">
        <v>38545.590000000004</v>
      </c>
      <c r="H7" s="481">
        <f t="shared" ref="H7:H12" si="1">(G7-F7)/F7</f>
        <v>1.1940958124120913</v>
      </c>
      <c r="I7" s="466">
        <f>G7/$G$6</f>
        <v>0.61934869038558837</v>
      </c>
    </row>
    <row r="8" spans="1:9" x14ac:dyDescent="0.25">
      <c r="A8" s="482" t="s">
        <v>228</v>
      </c>
      <c r="B8" s="479">
        <v>1615.15</v>
      </c>
      <c r="C8" s="480">
        <v>2800</v>
      </c>
      <c r="D8" s="466">
        <f t="shared" si="0"/>
        <v>0.73358511593350451</v>
      </c>
      <c r="E8" s="841"/>
      <c r="F8" s="479">
        <v>8722.35</v>
      </c>
      <c r="G8" s="480">
        <v>12351.1</v>
      </c>
      <c r="H8" s="481">
        <f t="shared" si="1"/>
        <v>0.41602893715569772</v>
      </c>
      <c r="I8" s="466">
        <f t="shared" ref="I8:I10" si="2">G8/$G$6</f>
        <v>0.19845688209264509</v>
      </c>
    </row>
    <row r="9" spans="1:9" x14ac:dyDescent="0.25">
      <c r="A9" s="478" t="s">
        <v>217</v>
      </c>
      <c r="B9" s="479">
        <v>2665.2370000000001</v>
      </c>
      <c r="C9" s="480">
        <v>1923.2550000000001</v>
      </c>
      <c r="D9" s="466">
        <f t="shared" si="0"/>
        <v>-0.27839250318076775</v>
      </c>
      <c r="E9" s="841"/>
      <c r="F9" s="479">
        <v>10296.617</v>
      </c>
      <c r="G9" s="480">
        <v>10548.994999999999</v>
      </c>
      <c r="H9" s="481">
        <f t="shared" si="1"/>
        <v>2.4510768925366341E-2</v>
      </c>
      <c r="I9" s="466">
        <f t="shared" si="2"/>
        <v>0.16950074543246368</v>
      </c>
    </row>
    <row r="10" spans="1:9" x14ac:dyDescent="0.25">
      <c r="A10" s="478" t="s">
        <v>219</v>
      </c>
      <c r="B10" s="479">
        <v>120</v>
      </c>
      <c r="C10" s="480">
        <v>300</v>
      </c>
      <c r="D10" s="466">
        <f t="shared" si="0"/>
        <v>1.5</v>
      </c>
      <c r="E10" s="841"/>
      <c r="F10" s="479">
        <v>670</v>
      </c>
      <c r="G10" s="480">
        <v>790</v>
      </c>
      <c r="H10" s="481">
        <f t="shared" si="1"/>
        <v>0.17910447761194029</v>
      </c>
      <c r="I10" s="466">
        <f t="shared" si="2"/>
        <v>1.2693682089302947E-2</v>
      </c>
    </row>
    <row r="11" spans="1:9" x14ac:dyDescent="0.25">
      <c r="A11" s="483" t="s">
        <v>500</v>
      </c>
      <c r="B11" s="484">
        <f>SUM(B12:B12)</f>
        <v>6447.5899999999992</v>
      </c>
      <c r="C11" s="485">
        <f>SUM(C12:C12)</f>
        <v>6632.37</v>
      </c>
      <c r="D11" s="476">
        <f>(C11-B11)/B11</f>
        <v>2.865877017614344E-2</v>
      </c>
      <c r="E11" s="822"/>
      <c r="F11" s="484">
        <f>SUM(F12:F12)</f>
        <v>25751.22</v>
      </c>
      <c r="G11" s="485">
        <f>SUM(G12:G12)</f>
        <v>31175.3</v>
      </c>
      <c r="H11" s="486">
        <f>(G11-F11)/F11</f>
        <v>0.21063390394707504</v>
      </c>
      <c r="I11" s="456">
        <f>SUM(I12:I12)</f>
        <v>1</v>
      </c>
    </row>
    <row r="12" spans="1:9" x14ac:dyDescent="0.25">
      <c r="A12" s="478" t="s">
        <v>217</v>
      </c>
      <c r="B12" s="487">
        <v>6447.5899999999992</v>
      </c>
      <c r="C12" s="488">
        <v>6632.37</v>
      </c>
      <c r="D12" s="842">
        <f t="shared" si="0"/>
        <v>2.865877017614344E-2</v>
      </c>
      <c r="E12" s="832"/>
      <c r="F12" s="487">
        <v>25751.22</v>
      </c>
      <c r="G12" s="488">
        <v>31175.3</v>
      </c>
      <c r="H12" s="489">
        <f t="shared" si="1"/>
        <v>0.21063390394707504</v>
      </c>
      <c r="I12" s="490">
        <f>G12/$G$11</f>
        <v>1</v>
      </c>
    </row>
    <row r="13" spans="1:9" s="491" customFormat="1" ht="33" customHeight="1" x14ac:dyDescent="0.25">
      <c r="A13" s="1090" t="s">
        <v>904</v>
      </c>
      <c r="B13" s="1090"/>
      <c r="C13" s="1090"/>
      <c r="D13" s="1090"/>
      <c r="E13" s="1090"/>
      <c r="F13" s="1090"/>
      <c r="G13" s="1090"/>
      <c r="H13" s="1090"/>
      <c r="I13" s="1090"/>
    </row>
    <row r="14" spans="1:9" x14ac:dyDescent="0.25">
      <c r="A14" s="492" t="s">
        <v>536</v>
      </c>
      <c r="B14" s="492"/>
      <c r="C14" s="492"/>
      <c r="D14" s="492"/>
      <c r="E14" s="492"/>
      <c r="F14" s="493"/>
      <c r="G14" s="494"/>
      <c r="H14" s="494"/>
      <c r="I14" s="494"/>
    </row>
  </sheetData>
  <mergeCells count="3">
    <mergeCell ref="B4:D4"/>
    <mergeCell ref="F4:I4"/>
    <mergeCell ref="A13:I13"/>
  </mergeCells>
  <pageMargins left="0.7" right="0.7" top="0.75" bottom="0.75" header="0.3" footer="0.3"/>
  <pageSetup paperSize="9" scale="8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47B08-FA52-412A-A0B3-E183C84CBF19}">
  <sheetPr>
    <tabColor rgb="FF002060"/>
  </sheetPr>
  <dimension ref="A1:K44"/>
  <sheetViews>
    <sheetView showGridLines="0" view="pageBreakPreview" zoomScaleNormal="130" zoomScaleSheetLayoutView="100" workbookViewId="0"/>
  </sheetViews>
  <sheetFormatPr baseColWidth="10" defaultColWidth="11.5703125" defaultRowHeight="12.75" x14ac:dyDescent="0.2"/>
  <cols>
    <col min="1" max="1" width="13" style="7" customWidth="1"/>
    <col min="2" max="2" width="16" style="7" customWidth="1"/>
    <col min="3" max="3" width="19.5703125" style="8" customWidth="1"/>
    <col min="4" max="7" width="16" style="8" customWidth="1"/>
    <col min="8" max="8" width="17" style="8" customWidth="1"/>
    <col min="9" max="9" width="21.42578125" style="8" customWidth="1"/>
    <col min="10" max="10" width="19" style="6" customWidth="1"/>
    <col min="11" max="11" width="3.140625" style="6" customWidth="1"/>
    <col min="12" max="16384" width="11.5703125" style="6"/>
  </cols>
  <sheetData>
    <row r="1" spans="1:10" ht="13.5" customHeight="1" x14ac:dyDescent="0.2">
      <c r="A1" s="53" t="s">
        <v>201</v>
      </c>
    </row>
    <row r="2" spans="1:10" ht="13.5" customHeight="1" x14ac:dyDescent="0.25">
      <c r="A2" s="54" t="s">
        <v>202</v>
      </c>
      <c r="G2" s="55"/>
    </row>
    <row r="3" spans="1:10" ht="13.5" customHeight="1" x14ac:dyDescent="0.2">
      <c r="A3" s="56"/>
      <c r="B3" s="8"/>
    </row>
    <row r="4" spans="1:10" ht="13.5" customHeight="1" x14ac:dyDescent="0.2">
      <c r="A4" s="57" t="s">
        <v>179</v>
      </c>
      <c r="B4" s="58" t="s">
        <v>203</v>
      </c>
      <c r="C4" s="58" t="s">
        <v>410</v>
      </c>
      <c r="D4" s="58" t="s">
        <v>204</v>
      </c>
      <c r="E4" s="58" t="s">
        <v>205</v>
      </c>
      <c r="F4" s="58" t="s">
        <v>206</v>
      </c>
      <c r="G4" s="58" t="s">
        <v>207</v>
      </c>
      <c r="H4" s="58" t="s">
        <v>208</v>
      </c>
      <c r="I4" s="58" t="s">
        <v>209</v>
      </c>
    </row>
    <row r="5" spans="1:10" ht="13.5" customHeight="1" thickBot="1" x14ac:dyDescent="0.25">
      <c r="A5" s="59"/>
      <c r="B5" s="60" t="s">
        <v>210</v>
      </c>
      <c r="C5" s="60" t="s">
        <v>210</v>
      </c>
      <c r="D5" s="60" t="s">
        <v>210</v>
      </c>
      <c r="E5" s="60" t="s">
        <v>211</v>
      </c>
      <c r="F5" s="60" t="s">
        <v>212</v>
      </c>
      <c r="G5" s="60" t="s">
        <v>212</v>
      </c>
      <c r="H5" s="60" t="s">
        <v>212</v>
      </c>
      <c r="I5" s="60" t="s">
        <v>212</v>
      </c>
    </row>
    <row r="6" spans="1:10" ht="13.5" customHeight="1" x14ac:dyDescent="0.2">
      <c r="A6" s="7">
        <v>2017</v>
      </c>
      <c r="B6" s="61">
        <v>2.5188354537088599E-2</v>
      </c>
      <c r="C6" s="61">
        <v>4.4758295916302003E-2</v>
      </c>
      <c r="D6" s="61">
        <v>2.8038318234279099E-2</v>
      </c>
      <c r="E6" s="62">
        <v>3.2607222536055787</v>
      </c>
      <c r="F6" s="63">
        <v>45404.525919859101</v>
      </c>
      <c r="G6" s="63">
        <v>28151.824812126401</v>
      </c>
      <c r="H6" s="63">
        <v>38718.555955156597</v>
      </c>
      <c r="I6" s="63">
        <v>6685.96996470256</v>
      </c>
      <c r="J6" s="64"/>
    </row>
    <row r="7" spans="1:10" ht="13.5" customHeight="1" x14ac:dyDescent="0.2">
      <c r="A7" s="7">
        <v>2018</v>
      </c>
      <c r="B7" s="61">
        <v>3.9693513355021796E-2</v>
      </c>
      <c r="C7" s="61">
        <v>-1.73797597703714E-2</v>
      </c>
      <c r="D7" s="61">
        <v>1.3167105478321199E-2</v>
      </c>
      <c r="E7" s="62">
        <v>3.2870557386838311</v>
      </c>
      <c r="F7" s="63">
        <v>49072.603733513701</v>
      </c>
      <c r="G7" s="63">
        <v>29533.630009361099</v>
      </c>
      <c r="H7" s="63">
        <v>41857.222149741901</v>
      </c>
      <c r="I7" s="63">
        <v>7215.3815837718203</v>
      </c>
    </row>
    <row r="8" spans="1:10" ht="13.5" customHeight="1" x14ac:dyDescent="0.2">
      <c r="A8" s="7">
        <v>2019</v>
      </c>
      <c r="B8" s="61">
        <v>2.2406317700858002E-2</v>
      </c>
      <c r="C8" s="61">
        <v>-8.4051032262280508E-3</v>
      </c>
      <c r="D8" s="61">
        <v>2.1358458196351501E-2</v>
      </c>
      <c r="E8" s="62">
        <v>3.3371626461038972</v>
      </c>
      <c r="F8" s="63">
        <v>47995.150309630299</v>
      </c>
      <c r="G8" s="63">
        <v>28957.971423899398</v>
      </c>
      <c r="H8" s="63">
        <v>41102.327157595399</v>
      </c>
      <c r="I8" s="63">
        <v>6892.82315203486</v>
      </c>
      <c r="J8" s="64"/>
    </row>
    <row r="9" spans="1:10" ht="13.5" customHeight="1" x14ac:dyDescent="0.2">
      <c r="A9" s="7">
        <v>2020</v>
      </c>
      <c r="B9" s="61">
        <v>-0.10933306492616801</v>
      </c>
      <c r="C9" s="61">
        <v>-0.13840886416502499</v>
      </c>
      <c r="D9" s="61">
        <v>1.8273026524989598E-2</v>
      </c>
      <c r="E9" s="62">
        <v>3.4957341089466101</v>
      </c>
      <c r="F9" s="63">
        <v>42821.5883439014</v>
      </c>
      <c r="G9" s="63">
        <v>26570.040405276199</v>
      </c>
      <c r="H9" s="63">
        <v>34723.999957466702</v>
      </c>
      <c r="I9" s="63">
        <v>8097.5883864346697</v>
      </c>
      <c r="J9" s="64"/>
    </row>
    <row r="10" spans="1:10" ht="13.5" customHeight="1" x14ac:dyDescent="0.2">
      <c r="A10" s="7">
        <v>2021</v>
      </c>
      <c r="B10" s="61">
        <v>0.13416645599220001</v>
      </c>
      <c r="C10" s="61">
        <v>0.104822909623174</v>
      </c>
      <c r="D10" s="61">
        <v>3.9790147813012704E-2</v>
      </c>
      <c r="E10" s="62">
        <v>3.881209209329318</v>
      </c>
      <c r="F10" s="63">
        <v>63113.900674088101</v>
      </c>
      <c r="G10" s="63">
        <v>40575.453534794506</v>
      </c>
      <c r="H10" s="63">
        <v>48220.341796018998</v>
      </c>
      <c r="I10" s="63">
        <v>14893.5588780691</v>
      </c>
      <c r="J10" s="64"/>
    </row>
    <row r="11" spans="1:10" ht="13.5" customHeight="1" x14ac:dyDescent="0.2">
      <c r="A11" s="7">
        <v>2022</v>
      </c>
      <c r="B11" s="61">
        <v>2.8181997698714798E-2</v>
      </c>
      <c r="C11" s="61">
        <v>-4.2409542593162502E-4</v>
      </c>
      <c r="D11" s="61">
        <v>7.8772358191569691E-2</v>
      </c>
      <c r="E11" s="62">
        <v>3.8354570050703161</v>
      </c>
      <c r="F11" s="63">
        <v>66339.229808497199</v>
      </c>
      <c r="G11" s="63">
        <v>39371.056307616898</v>
      </c>
      <c r="H11" s="63">
        <v>56245.1238267054</v>
      </c>
      <c r="I11" s="63">
        <v>10094.105981791799</v>
      </c>
      <c r="J11" s="64"/>
    </row>
    <row r="12" spans="1:10" ht="13.5" customHeight="1" x14ac:dyDescent="0.2">
      <c r="A12" s="7">
        <v>2023</v>
      </c>
      <c r="B12" s="61">
        <v>-3.5069981322963899E-3</v>
      </c>
      <c r="C12" s="61">
        <v>0.108936357112227</v>
      </c>
      <c r="D12" s="61">
        <v>6.2643406421915293E-2</v>
      </c>
      <c r="E12" s="62">
        <v>3.7441231429240105</v>
      </c>
      <c r="F12" s="63">
        <v>66962.715471468095</v>
      </c>
      <c r="G12" s="63">
        <v>43446.634404836303</v>
      </c>
      <c r="H12" s="63">
        <v>49957.667336039303</v>
      </c>
      <c r="I12" s="63">
        <v>17005.0481354289</v>
      </c>
      <c r="J12" s="64"/>
    </row>
    <row r="13" spans="1:10" ht="13.5" customHeight="1" x14ac:dyDescent="0.2">
      <c r="A13" s="7">
        <v>2024</v>
      </c>
      <c r="B13" s="61">
        <v>3.5152749172251002E-2</v>
      </c>
      <c r="C13" s="61">
        <v>3.1770774994043502E-2</v>
      </c>
      <c r="D13" s="61">
        <v>2.3506939187187999E-2</v>
      </c>
      <c r="E13" s="62">
        <v>3.7545930969469139</v>
      </c>
      <c r="F13" s="63">
        <v>76357.067736312194</v>
      </c>
      <c r="G13" s="63">
        <v>49383.9014013829</v>
      </c>
      <c r="H13" s="63">
        <v>52212.672060402903</v>
      </c>
      <c r="I13" s="63">
        <v>24144.395675909302</v>
      </c>
    </row>
    <row r="14" spans="1:10" ht="13.5" customHeight="1" x14ac:dyDescent="0.2">
      <c r="A14" s="7">
        <v>2025</v>
      </c>
      <c r="B14" s="61">
        <v>3.4443722718420403E-2</v>
      </c>
      <c r="C14" s="61">
        <v>1.9618617187433799E-2</v>
      </c>
      <c r="D14" s="61">
        <v>1.5010872514741001E-2</v>
      </c>
      <c r="E14" s="62">
        <v>3.5676877451203777</v>
      </c>
      <c r="F14" s="63">
        <v>93992.953462323407</v>
      </c>
      <c r="G14" s="63">
        <v>63737.349027370306</v>
      </c>
      <c r="H14" s="63">
        <v>58560.344633616704</v>
      </c>
      <c r="I14" s="63">
        <v>35432.608828706703</v>
      </c>
    </row>
    <row r="15" spans="1:10" ht="13.5" customHeight="1" x14ac:dyDescent="0.2">
      <c r="A15" s="65">
        <v>2026</v>
      </c>
      <c r="B15" s="66"/>
      <c r="C15" s="66"/>
      <c r="D15" s="66"/>
      <c r="E15" s="66"/>
      <c r="F15" s="66"/>
      <c r="G15" s="66"/>
      <c r="H15" s="66"/>
      <c r="I15" s="66"/>
    </row>
    <row r="16" spans="1:10" ht="13.5" customHeight="1" x14ac:dyDescent="0.2">
      <c r="A16" s="67" t="s">
        <v>180</v>
      </c>
      <c r="B16" s="559">
        <v>3.6662770698742103E-2</v>
      </c>
      <c r="C16" s="559">
        <v>3.58777092227291E-2</v>
      </c>
      <c r="D16" s="559">
        <v>1.70091694832201E-2</v>
      </c>
      <c r="E16" s="560">
        <v>3.356115</v>
      </c>
      <c r="F16" s="281">
        <v>9790.0209270948799</v>
      </c>
      <c r="G16" s="281">
        <v>7180.8979575126104</v>
      </c>
      <c r="H16" s="281">
        <v>5258.3307601568004</v>
      </c>
      <c r="I16" s="281">
        <v>4531.6901669380804</v>
      </c>
      <c r="J16" s="68"/>
    </row>
    <row r="17" spans="1:11" ht="13.5" customHeight="1" x14ac:dyDescent="0.2">
      <c r="A17" s="67" t="s">
        <v>181</v>
      </c>
      <c r="B17" s="61">
        <v>3.7105592563050502E-2</v>
      </c>
      <c r="C17" s="61">
        <v>1.2560754222649701E-3</v>
      </c>
      <c r="D17" s="61">
        <v>2.21416625767848E-2</v>
      </c>
      <c r="E17" s="560">
        <v>3.3566400000000001</v>
      </c>
      <c r="F17" s="281">
        <v>8988.4345347661292</v>
      </c>
      <c r="G17" s="281">
        <v>6765.9548449860504</v>
      </c>
      <c r="H17" s="281">
        <v>4809.7985102902903</v>
      </c>
      <c r="I17" s="281">
        <v>4178.6360244758298</v>
      </c>
      <c r="J17" s="68"/>
    </row>
    <row r="18" spans="1:11" ht="13.5" customHeight="1" x14ac:dyDescent="0.2">
      <c r="A18" s="67" t="s">
        <v>773</v>
      </c>
      <c r="B18" s="61">
        <v>3.21376281023424E-2</v>
      </c>
      <c r="C18" s="61">
        <v>1.14888377131097E-3</v>
      </c>
      <c r="D18" s="61">
        <v>3.8045458129158501E-2</v>
      </c>
      <c r="E18" s="560">
        <v>3.44835909090909</v>
      </c>
      <c r="F18" s="281">
        <v>9946.7441941521502</v>
      </c>
      <c r="G18" s="281">
        <v>7701.6768132494799</v>
      </c>
      <c r="H18" s="281">
        <v>5790.0034802325899</v>
      </c>
      <c r="I18" s="281">
        <v>4156.7407139195602</v>
      </c>
      <c r="J18" s="68"/>
    </row>
    <row r="19" spans="1:11" ht="13.5" customHeight="1" x14ac:dyDescent="0.2">
      <c r="A19" s="67" t="s">
        <v>834</v>
      </c>
      <c r="B19" s="61">
        <v>3.7273499162012301E-2</v>
      </c>
      <c r="C19" s="61">
        <v>-3.1797239367376E-3</v>
      </c>
      <c r="D19" s="61">
        <v>4.0141436347292794E-2</v>
      </c>
      <c r="E19" s="560">
        <v>3.4434900000000002</v>
      </c>
      <c r="F19" s="281">
        <v>9329.20547667143</v>
      </c>
      <c r="G19" s="281">
        <v>7313.3999799315998</v>
      </c>
      <c r="H19" s="281">
        <v>6025.0225454527799</v>
      </c>
      <c r="I19" s="281">
        <v>3304.1829312186501</v>
      </c>
      <c r="J19" s="68"/>
    </row>
    <row r="20" spans="1:11" ht="13.5" customHeight="1" x14ac:dyDescent="0.2">
      <c r="A20" s="67" t="s">
        <v>855</v>
      </c>
      <c r="B20" s="61" t="s">
        <v>769</v>
      </c>
      <c r="C20" s="61" t="s">
        <v>769</v>
      </c>
      <c r="D20" s="61">
        <v>3.9050524062164499E-2</v>
      </c>
      <c r="E20" s="560">
        <v>3.4352749999999999</v>
      </c>
      <c r="F20" s="559" t="s">
        <v>769</v>
      </c>
      <c r="G20" s="559" t="s">
        <v>769</v>
      </c>
      <c r="H20" s="559" t="s">
        <v>769</v>
      </c>
      <c r="I20" s="559" t="s">
        <v>769</v>
      </c>
      <c r="J20" s="68"/>
    </row>
    <row r="21" spans="1:11" x14ac:dyDescent="0.2">
      <c r="A21" s="67"/>
      <c r="B21" s="69"/>
      <c r="C21" s="69"/>
      <c r="D21" s="70"/>
      <c r="E21" s="71"/>
      <c r="F21" s="71"/>
      <c r="G21" s="71"/>
      <c r="H21" s="71"/>
      <c r="I21" s="71"/>
      <c r="K21" s="71"/>
    </row>
    <row r="22" spans="1:11" ht="69.599999999999994" customHeight="1" x14ac:dyDescent="0.2">
      <c r="A22" s="1091" t="s">
        <v>213</v>
      </c>
      <c r="B22" s="1091"/>
      <c r="C22" s="1091"/>
      <c r="D22" s="1091"/>
      <c r="E22" s="1091"/>
      <c r="F22" s="1091"/>
      <c r="G22" s="1091"/>
      <c r="H22" s="1091"/>
      <c r="I22" s="1091"/>
      <c r="J22" s="163"/>
    </row>
    <row r="24" spans="1:11" ht="15.75" x14ac:dyDescent="0.25">
      <c r="A24" s="720" t="s">
        <v>388</v>
      </c>
      <c r="B24" s="257"/>
      <c r="C24" s="55"/>
    </row>
    <row r="25" spans="1:11" x14ac:dyDescent="0.2">
      <c r="B25" s="8"/>
    </row>
    <row r="26" spans="1:11" x14ac:dyDescent="0.2">
      <c r="A26" s="57" t="s">
        <v>179</v>
      </c>
      <c r="B26" s="58" t="s">
        <v>389</v>
      </c>
      <c r="C26" s="58" t="s">
        <v>390</v>
      </c>
      <c r="D26" s="58" t="s">
        <v>391</v>
      </c>
      <c r="E26" s="58" t="s">
        <v>392</v>
      </c>
      <c r="F26" s="58" t="s">
        <v>393</v>
      </c>
      <c r="G26" s="58" t="s">
        <v>394</v>
      </c>
      <c r="H26" s="58" t="s">
        <v>238</v>
      </c>
      <c r="I26" s="58" t="s">
        <v>395</v>
      </c>
      <c r="J26" s="58" t="s">
        <v>396</v>
      </c>
    </row>
    <row r="27" spans="1:11" x14ac:dyDescent="0.2">
      <c r="A27" s="321"/>
      <c r="B27" s="322" t="s">
        <v>397</v>
      </c>
      <c r="C27" s="323" t="s">
        <v>398</v>
      </c>
      <c r="D27" s="322" t="s">
        <v>397</v>
      </c>
      <c r="E27" s="323" t="s">
        <v>398</v>
      </c>
      <c r="F27" s="322" t="s">
        <v>397</v>
      </c>
      <c r="G27" s="324" t="s">
        <v>397</v>
      </c>
      <c r="H27" s="322" t="s">
        <v>399</v>
      </c>
      <c r="I27" s="324" t="s">
        <v>400</v>
      </c>
      <c r="J27" s="324" t="s">
        <v>399</v>
      </c>
    </row>
    <row r="28" spans="1:11" x14ac:dyDescent="0.2">
      <c r="A28" s="321"/>
      <c r="B28" s="322" t="s">
        <v>401</v>
      </c>
      <c r="C28" s="323" t="s">
        <v>402</v>
      </c>
      <c r="D28" s="322" t="s">
        <v>401</v>
      </c>
      <c r="E28" s="324" t="s">
        <v>403</v>
      </c>
      <c r="F28" s="322" t="s">
        <v>401</v>
      </c>
      <c r="G28" s="324" t="s">
        <v>401</v>
      </c>
      <c r="H28" s="324" t="s">
        <v>462</v>
      </c>
      <c r="I28" s="324" t="s">
        <v>401</v>
      </c>
      <c r="J28" s="324" t="s">
        <v>404</v>
      </c>
    </row>
    <row r="29" spans="1:11" x14ac:dyDescent="0.2">
      <c r="A29" s="7">
        <v>2017</v>
      </c>
      <c r="B29" s="94">
        <v>279.68408730158734</v>
      </c>
      <c r="C29" s="94">
        <v>1258.4595384615395</v>
      </c>
      <c r="D29" s="94">
        <v>131.35749999999999</v>
      </c>
      <c r="E29" s="94">
        <v>17.052076923076918</v>
      </c>
      <c r="F29" s="94">
        <v>105.11793650793653</v>
      </c>
      <c r="G29" s="94">
        <v>911.93436507936531</v>
      </c>
      <c r="H29" s="94">
        <v>70.622568093385226</v>
      </c>
      <c r="I29" s="94">
        <v>8.2059999999999995</v>
      </c>
      <c r="J29" s="94">
        <v>4.605359874649996</v>
      </c>
    </row>
    <row r="30" spans="1:11" x14ac:dyDescent="0.2">
      <c r="A30" s="7">
        <v>2018</v>
      </c>
      <c r="B30" s="94">
        <v>295.88023715415011</v>
      </c>
      <c r="C30" s="94">
        <v>1269.4137547892717</v>
      </c>
      <c r="D30" s="94">
        <v>132.53778656126494</v>
      </c>
      <c r="E30" s="94">
        <v>15.706992337164756</v>
      </c>
      <c r="F30" s="94">
        <v>101.71517786561269</v>
      </c>
      <c r="G30" s="94">
        <v>914.13509881422931</v>
      </c>
      <c r="H30" s="94">
        <v>69.467054263565871</v>
      </c>
      <c r="I30" s="94">
        <v>11.938000000000001</v>
      </c>
      <c r="J30" s="94">
        <v>6.1060693421743295</v>
      </c>
    </row>
    <row r="31" spans="1:11" x14ac:dyDescent="0.2">
      <c r="A31" s="7">
        <v>2019</v>
      </c>
      <c r="B31" s="94">
        <v>272.14359683794487</v>
      </c>
      <c r="C31" s="94">
        <v>1393.2279310344827</v>
      </c>
      <c r="D31" s="94">
        <v>115.49999999999994</v>
      </c>
      <c r="E31" s="94">
        <v>16.197547892720308</v>
      </c>
      <c r="F31" s="94">
        <v>90.703754940711491</v>
      </c>
      <c r="G31" s="94">
        <v>845.62762845849795</v>
      </c>
      <c r="H31" s="94">
        <v>93.38178294573639</v>
      </c>
      <c r="I31" s="94">
        <v>11.303804878048789</v>
      </c>
      <c r="J31" s="94">
        <v>5.3541415399875447</v>
      </c>
    </row>
    <row r="32" spans="1:11" x14ac:dyDescent="0.2">
      <c r="A32" s="7">
        <v>2020</v>
      </c>
      <c r="B32" s="94">
        <v>280.34866141732306</v>
      </c>
      <c r="C32" s="94">
        <v>1771.4350000000006</v>
      </c>
      <c r="D32" s="94">
        <v>102.8290157480314</v>
      </c>
      <c r="E32" s="94">
        <v>20.525362595419839</v>
      </c>
      <c r="F32" s="94">
        <v>82.807204724409445</v>
      </c>
      <c r="G32" s="94">
        <v>778.30578740157455</v>
      </c>
      <c r="H32" s="94">
        <v>108.60290697674418</v>
      </c>
      <c r="I32" s="94">
        <v>8.67551181102362</v>
      </c>
      <c r="J32" s="94">
        <v>4.9853968644169848</v>
      </c>
    </row>
    <row r="33" spans="1:10" x14ac:dyDescent="0.2">
      <c r="A33" s="132">
        <v>2021</v>
      </c>
      <c r="B33" s="325">
        <v>422.63430830039528</v>
      </c>
      <c r="C33" s="325">
        <v>1799.3945977011488</v>
      </c>
      <c r="D33" s="325">
        <v>136.41241106719363</v>
      </c>
      <c r="E33" s="94">
        <v>25.120632183908047</v>
      </c>
      <c r="F33" s="325">
        <v>100.07276679841901</v>
      </c>
      <c r="G33" s="325">
        <v>1482.2570750988134</v>
      </c>
      <c r="H33" s="325">
        <v>159.82239382239376</v>
      </c>
      <c r="I33" s="325">
        <v>15.942450592885383</v>
      </c>
      <c r="J33" s="325">
        <v>5.075070782600573</v>
      </c>
    </row>
    <row r="34" spans="1:10" x14ac:dyDescent="0.2">
      <c r="A34" s="132">
        <v>2022</v>
      </c>
      <c r="B34" s="325">
        <v>399.02569721115538</v>
      </c>
      <c r="C34" s="325">
        <v>1802.3170000000002</v>
      </c>
      <c r="D34" s="325">
        <v>157.77426294820725</v>
      </c>
      <c r="E34" s="94">
        <v>21.766480769230785</v>
      </c>
      <c r="F34" s="325">
        <v>97.530278884462206</v>
      </c>
      <c r="G34" s="325">
        <v>1416.0717529880478</v>
      </c>
      <c r="H34" s="325">
        <v>120.34321705426353</v>
      </c>
      <c r="I34" s="325">
        <v>18.605139442231074</v>
      </c>
      <c r="J34" s="325">
        <v>4.8830104440384625</v>
      </c>
    </row>
    <row r="35" spans="1:10" x14ac:dyDescent="0.2">
      <c r="A35" s="132">
        <v>2023</v>
      </c>
      <c r="B35" s="325">
        <v>384.54505976095584</v>
      </c>
      <c r="C35" s="325">
        <v>1943.0241538461535</v>
      </c>
      <c r="D35" s="325">
        <v>120.04633466135463</v>
      </c>
      <c r="E35" s="94">
        <v>23.389923076923083</v>
      </c>
      <c r="F35" s="325">
        <v>96.986334661354576</v>
      </c>
      <c r="G35" s="325">
        <v>1177.4828286852583</v>
      </c>
      <c r="H35" s="325">
        <v>119.6501945525293</v>
      </c>
      <c r="I35" s="325">
        <v>24.326334661354579</v>
      </c>
      <c r="J35" s="325">
        <v>4.4453063999374995</v>
      </c>
    </row>
    <row r="36" spans="1:10" x14ac:dyDescent="0.2">
      <c r="A36" s="511">
        <v>2024</v>
      </c>
      <c r="B36" s="325">
        <v>414.89137795275605</v>
      </c>
      <c r="C36" s="325">
        <v>2387.9516412213738</v>
      </c>
      <c r="D36" s="325">
        <v>126.07185039370077</v>
      </c>
      <c r="E36" s="94">
        <v>28.239083969465625</v>
      </c>
      <c r="F36" s="325">
        <v>94.014921259842652</v>
      </c>
      <c r="G36" s="325">
        <v>1369.4290157480316</v>
      </c>
      <c r="H36" s="94">
        <v>109.51428571428576</v>
      </c>
      <c r="I36" s="325">
        <v>21.287913385826794</v>
      </c>
      <c r="J36" s="94">
        <v>4.5025169581459927</v>
      </c>
    </row>
    <row r="37" spans="1:10" x14ac:dyDescent="0.2">
      <c r="A37" s="511">
        <v>2025</v>
      </c>
      <c r="B37" s="325">
        <v>451.09490118577082</v>
      </c>
      <c r="C37" s="325">
        <v>3444.1336015325687</v>
      </c>
      <c r="D37" s="325">
        <v>130.16565217391303</v>
      </c>
      <c r="E37" s="94">
        <v>40.10488505747125</v>
      </c>
      <c r="F37" s="325">
        <v>89.060276679842005</v>
      </c>
      <c r="G37" s="325">
        <v>1547.6558498023717</v>
      </c>
      <c r="H37" s="94">
        <v>102.41478599221789</v>
      </c>
      <c r="I37" s="325">
        <v>22.147964426877461</v>
      </c>
      <c r="J37" s="94">
        <v>4.1591044525879264</v>
      </c>
    </row>
    <row r="38" spans="1:10" x14ac:dyDescent="0.2">
      <c r="A38" s="326">
        <v>2026</v>
      </c>
      <c r="B38" s="327"/>
      <c r="C38" s="327"/>
      <c r="D38" s="327"/>
      <c r="E38" s="327"/>
      <c r="F38" s="327"/>
      <c r="G38" s="327"/>
      <c r="H38" s="327"/>
      <c r="I38" s="327"/>
      <c r="J38" s="327"/>
    </row>
    <row r="39" spans="1:10" x14ac:dyDescent="0.2">
      <c r="A39" s="721" t="s">
        <v>180</v>
      </c>
      <c r="B39" s="94">
        <v>593.70142857142855</v>
      </c>
      <c r="C39" s="94">
        <v>4724.119090909091</v>
      </c>
      <c r="D39" s="94">
        <v>146.06380952380951</v>
      </c>
      <c r="E39" s="94">
        <v>91.123409090909078</v>
      </c>
      <c r="F39" s="94">
        <v>90.64</v>
      </c>
      <c r="G39" s="94">
        <v>2263.5990476190473</v>
      </c>
      <c r="H39" s="94">
        <v>105.62380952380954</v>
      </c>
      <c r="I39" s="94">
        <v>23.255714285714291</v>
      </c>
      <c r="J39" s="94">
        <v>4.4697312551249997</v>
      </c>
    </row>
    <row r="40" spans="1:10" x14ac:dyDescent="0.2">
      <c r="A40" s="721" t="s">
        <v>181</v>
      </c>
      <c r="B40" s="94">
        <v>588.21050000000002</v>
      </c>
      <c r="C40" s="94">
        <v>5016.5510000000004</v>
      </c>
      <c r="D40" s="94">
        <v>150.62800000000001</v>
      </c>
      <c r="E40" s="94">
        <v>82.545249999999996</v>
      </c>
      <c r="F40" s="94">
        <v>86.912499999999994</v>
      </c>
      <c r="G40" s="94">
        <v>2207.8615</v>
      </c>
      <c r="H40" s="94">
        <v>98.805000000000007</v>
      </c>
      <c r="I40" s="94">
        <v>26.407499999999999</v>
      </c>
      <c r="J40" s="94">
        <v>4.5695185662549997</v>
      </c>
    </row>
    <row r="41" spans="1:10" x14ac:dyDescent="0.2">
      <c r="A41" s="721" t="s">
        <v>773</v>
      </c>
      <c r="B41" s="94">
        <v>566.94500000000005</v>
      </c>
      <c r="C41" s="94">
        <v>4862.7595454545453</v>
      </c>
      <c r="D41" s="94">
        <v>144.60045454545454</v>
      </c>
      <c r="E41" s="94">
        <v>78.495909090909109</v>
      </c>
      <c r="F41" s="94">
        <v>85.265454545454546</v>
      </c>
      <c r="G41" s="94">
        <v>2155.2663636363636</v>
      </c>
      <c r="H41" s="94">
        <v>106.37954545454544</v>
      </c>
      <c r="I41" s="94">
        <v>26.87863636363636</v>
      </c>
      <c r="J41" s="94">
        <v>4.9819068462840903</v>
      </c>
    </row>
    <row r="42" spans="1:10" x14ac:dyDescent="0.2">
      <c r="A42" s="721" t="s">
        <v>834</v>
      </c>
      <c r="B42" s="94">
        <v>584.74250000000006</v>
      </c>
      <c r="C42" s="94">
        <v>4719.971818181818</v>
      </c>
      <c r="D42" s="94">
        <v>152.47800000000001</v>
      </c>
      <c r="E42" s="94">
        <v>75.314090909090922</v>
      </c>
      <c r="F42" s="94">
        <v>87.210999999999999</v>
      </c>
      <c r="G42" s="94">
        <v>2219.9605000000001</v>
      </c>
      <c r="H42" s="94">
        <v>107.18333333333332</v>
      </c>
      <c r="I42" s="94">
        <v>27.223500000000001</v>
      </c>
      <c r="J42" s="94">
        <v>5.164676402443181</v>
      </c>
    </row>
    <row r="43" spans="1:10" x14ac:dyDescent="0.2">
      <c r="A43" s="721" t="s">
        <v>855</v>
      </c>
      <c r="B43" s="94">
        <v>612.67421052631573</v>
      </c>
      <c r="C43" s="94">
        <v>4590.5042857142853</v>
      </c>
      <c r="D43" s="94">
        <v>158.22263157894736</v>
      </c>
      <c r="E43" s="94">
        <v>77.515476190476207</v>
      </c>
      <c r="F43" s="94">
        <v>90.311578947368432</v>
      </c>
      <c r="G43" s="94">
        <v>2435.2184210526311</v>
      </c>
      <c r="H43" s="94">
        <v>108.60238095238095</v>
      </c>
      <c r="I43" s="94">
        <v>29.798421052631582</v>
      </c>
      <c r="J43" s="94">
        <v>4.932392924338096</v>
      </c>
    </row>
    <row r="44" spans="1:10" ht="60.75" customHeight="1" x14ac:dyDescent="0.2">
      <c r="A44" s="1092" t="s">
        <v>856</v>
      </c>
      <c r="B44" s="1092"/>
      <c r="C44" s="1092"/>
      <c r="D44" s="1092"/>
      <c r="E44" s="1092"/>
      <c r="F44" s="1092"/>
      <c r="G44" s="1092"/>
      <c r="H44" s="1092"/>
      <c r="I44" s="1092"/>
      <c r="J44" s="1092"/>
    </row>
  </sheetData>
  <mergeCells count="2">
    <mergeCell ref="A22:I22"/>
    <mergeCell ref="A44:J44"/>
  </mergeCells>
  <printOptions horizontalCentered="1" verticalCentered="1"/>
  <pageMargins left="0" right="0" top="0" bottom="0" header="0.31496062992125984" footer="0.31496062992125984"/>
  <pageSetup paperSize="9" scale="5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49108-203F-48B7-B833-2E7CCC45A5D2}">
  <sheetPr>
    <tabColor rgb="FF002060"/>
  </sheetPr>
  <dimension ref="A1:Z108"/>
  <sheetViews>
    <sheetView showGridLines="0" view="pageBreakPreview" zoomScaleNormal="100" zoomScaleSheetLayoutView="100" workbookViewId="0"/>
  </sheetViews>
  <sheetFormatPr baseColWidth="10" defaultRowHeight="15" x14ac:dyDescent="0.25"/>
  <cols>
    <col min="1" max="1" width="24.28515625" style="16" customWidth="1"/>
    <col min="2" max="11" width="18.85546875" style="15" customWidth="1"/>
    <col min="12" max="12" width="2.5703125" style="1" customWidth="1"/>
    <col min="13" max="256" width="11.42578125" style="1"/>
    <col min="257" max="257" width="17.7109375" style="1" customWidth="1"/>
    <col min="258" max="258" width="18.7109375" style="1" bestFit="1" customWidth="1"/>
    <col min="259" max="259" width="12.7109375" style="1" bestFit="1" customWidth="1"/>
    <col min="260" max="260" width="18.7109375" style="1" bestFit="1" customWidth="1"/>
    <col min="261" max="261" width="16" style="1" bestFit="1" customWidth="1"/>
    <col min="262" max="265" width="18.7109375" style="1" bestFit="1" customWidth="1"/>
    <col min="266" max="267" width="12.7109375" style="1" customWidth="1"/>
    <col min="268" max="268" width="2.5703125" style="1" customWidth="1"/>
    <col min="269" max="512" width="11.42578125" style="1"/>
    <col min="513" max="513" width="17.7109375" style="1" customWidth="1"/>
    <col min="514" max="514" width="18.7109375" style="1" bestFit="1" customWidth="1"/>
    <col min="515" max="515" width="12.7109375" style="1" bestFit="1" customWidth="1"/>
    <col min="516" max="516" width="18.7109375" style="1" bestFit="1" customWidth="1"/>
    <col min="517" max="517" width="16" style="1" bestFit="1" customWidth="1"/>
    <col min="518" max="521" width="18.7109375" style="1" bestFit="1" customWidth="1"/>
    <col min="522" max="523" width="12.7109375" style="1" customWidth="1"/>
    <col min="524" max="524" width="2.5703125" style="1" customWidth="1"/>
    <col min="525" max="768" width="11.42578125" style="1"/>
    <col min="769" max="769" width="17.7109375" style="1" customWidth="1"/>
    <col min="770" max="770" width="18.7109375" style="1" bestFit="1" customWidth="1"/>
    <col min="771" max="771" width="12.7109375" style="1" bestFit="1" customWidth="1"/>
    <col min="772" max="772" width="18.7109375" style="1" bestFit="1" customWidth="1"/>
    <col min="773" max="773" width="16" style="1" bestFit="1" customWidth="1"/>
    <col min="774" max="777" width="18.7109375" style="1" bestFit="1" customWidth="1"/>
    <col min="778" max="779" width="12.7109375" style="1" customWidth="1"/>
    <col min="780" max="780" width="2.5703125" style="1" customWidth="1"/>
    <col min="781" max="1024" width="11.42578125" style="1"/>
    <col min="1025" max="1025" width="17.7109375" style="1" customWidth="1"/>
    <col min="1026" max="1026" width="18.7109375" style="1" bestFit="1" customWidth="1"/>
    <col min="1027" max="1027" width="12.7109375" style="1" bestFit="1" customWidth="1"/>
    <col min="1028" max="1028" width="18.7109375" style="1" bestFit="1" customWidth="1"/>
    <col min="1029" max="1029" width="16" style="1" bestFit="1" customWidth="1"/>
    <col min="1030" max="1033" width="18.7109375" style="1" bestFit="1" customWidth="1"/>
    <col min="1034" max="1035" width="12.7109375" style="1" customWidth="1"/>
    <col min="1036" max="1036" width="2.5703125" style="1" customWidth="1"/>
    <col min="1037" max="1280" width="11.42578125" style="1"/>
    <col min="1281" max="1281" width="17.7109375" style="1" customWidth="1"/>
    <col min="1282" max="1282" width="18.7109375" style="1" bestFit="1" customWidth="1"/>
    <col min="1283" max="1283" width="12.7109375" style="1" bestFit="1" customWidth="1"/>
    <col min="1284" max="1284" width="18.7109375" style="1" bestFit="1" customWidth="1"/>
    <col min="1285" max="1285" width="16" style="1" bestFit="1" customWidth="1"/>
    <col min="1286" max="1289" width="18.7109375" style="1" bestFit="1" customWidth="1"/>
    <col min="1290" max="1291" width="12.7109375" style="1" customWidth="1"/>
    <col min="1292" max="1292" width="2.5703125" style="1" customWidth="1"/>
    <col min="1293" max="1536" width="11.42578125" style="1"/>
    <col min="1537" max="1537" width="17.7109375" style="1" customWidth="1"/>
    <col min="1538" max="1538" width="18.7109375" style="1" bestFit="1" customWidth="1"/>
    <col min="1539" max="1539" width="12.7109375" style="1" bestFit="1" customWidth="1"/>
    <col min="1540" max="1540" width="18.7109375" style="1" bestFit="1" customWidth="1"/>
    <col min="1541" max="1541" width="16" style="1" bestFit="1" customWidth="1"/>
    <col min="1542" max="1545" width="18.7109375" style="1" bestFit="1" customWidth="1"/>
    <col min="1546" max="1547" width="12.7109375" style="1" customWidth="1"/>
    <col min="1548" max="1548" width="2.5703125" style="1" customWidth="1"/>
    <col min="1549" max="1792" width="11.42578125" style="1"/>
    <col min="1793" max="1793" width="17.7109375" style="1" customWidth="1"/>
    <col min="1794" max="1794" width="18.7109375" style="1" bestFit="1" customWidth="1"/>
    <col min="1795" max="1795" width="12.7109375" style="1" bestFit="1" customWidth="1"/>
    <col min="1796" max="1796" width="18.7109375" style="1" bestFit="1" customWidth="1"/>
    <col min="1797" max="1797" width="16" style="1" bestFit="1" customWidth="1"/>
    <col min="1798" max="1801" width="18.7109375" style="1" bestFit="1" customWidth="1"/>
    <col min="1802" max="1803" width="12.7109375" style="1" customWidth="1"/>
    <col min="1804" max="1804" width="2.5703125" style="1" customWidth="1"/>
    <col min="1805" max="2048" width="11.42578125" style="1"/>
    <col min="2049" max="2049" width="17.7109375" style="1" customWidth="1"/>
    <col min="2050" max="2050" width="18.7109375" style="1" bestFit="1" customWidth="1"/>
    <col min="2051" max="2051" width="12.7109375" style="1" bestFit="1" customWidth="1"/>
    <col min="2052" max="2052" width="18.7109375" style="1" bestFit="1" customWidth="1"/>
    <col min="2053" max="2053" width="16" style="1" bestFit="1" customWidth="1"/>
    <col min="2054" max="2057" width="18.7109375" style="1" bestFit="1" customWidth="1"/>
    <col min="2058" max="2059" width="12.7109375" style="1" customWidth="1"/>
    <col min="2060" max="2060" width="2.5703125" style="1" customWidth="1"/>
    <col min="2061" max="2304" width="11.42578125" style="1"/>
    <col min="2305" max="2305" width="17.7109375" style="1" customWidth="1"/>
    <col min="2306" max="2306" width="18.7109375" style="1" bestFit="1" customWidth="1"/>
    <col min="2307" max="2307" width="12.7109375" style="1" bestFit="1" customWidth="1"/>
    <col min="2308" max="2308" width="18.7109375" style="1" bestFit="1" customWidth="1"/>
    <col min="2309" max="2309" width="16" style="1" bestFit="1" customWidth="1"/>
    <col min="2310" max="2313" width="18.7109375" style="1" bestFit="1" customWidth="1"/>
    <col min="2314" max="2315" width="12.7109375" style="1" customWidth="1"/>
    <col min="2316" max="2316" width="2.5703125" style="1" customWidth="1"/>
    <col min="2317" max="2560" width="11.42578125" style="1"/>
    <col min="2561" max="2561" width="17.7109375" style="1" customWidth="1"/>
    <col min="2562" max="2562" width="18.7109375" style="1" bestFit="1" customWidth="1"/>
    <col min="2563" max="2563" width="12.7109375" style="1" bestFit="1" customWidth="1"/>
    <col min="2564" max="2564" width="18.7109375" style="1" bestFit="1" customWidth="1"/>
    <col min="2565" max="2565" width="16" style="1" bestFit="1" customWidth="1"/>
    <col min="2566" max="2569" width="18.7109375" style="1" bestFit="1" customWidth="1"/>
    <col min="2570" max="2571" width="12.7109375" style="1" customWidth="1"/>
    <col min="2572" max="2572" width="2.5703125" style="1" customWidth="1"/>
    <col min="2573" max="2816" width="11.42578125" style="1"/>
    <col min="2817" max="2817" width="17.7109375" style="1" customWidth="1"/>
    <col min="2818" max="2818" width="18.7109375" style="1" bestFit="1" customWidth="1"/>
    <col min="2819" max="2819" width="12.7109375" style="1" bestFit="1" customWidth="1"/>
    <col min="2820" max="2820" width="18.7109375" style="1" bestFit="1" customWidth="1"/>
    <col min="2821" max="2821" width="16" style="1" bestFit="1" customWidth="1"/>
    <col min="2822" max="2825" width="18.7109375" style="1" bestFit="1" customWidth="1"/>
    <col min="2826" max="2827" width="12.7109375" style="1" customWidth="1"/>
    <col min="2828" max="2828" width="2.5703125" style="1" customWidth="1"/>
    <col min="2829" max="3072" width="11.42578125" style="1"/>
    <col min="3073" max="3073" width="17.7109375" style="1" customWidth="1"/>
    <col min="3074" max="3074" width="18.7109375" style="1" bestFit="1" customWidth="1"/>
    <col min="3075" max="3075" width="12.7109375" style="1" bestFit="1" customWidth="1"/>
    <col min="3076" max="3076" width="18.7109375" style="1" bestFit="1" customWidth="1"/>
    <col min="3077" max="3077" width="16" style="1" bestFit="1" customWidth="1"/>
    <col min="3078" max="3081" width="18.7109375" style="1" bestFit="1" customWidth="1"/>
    <col min="3082" max="3083" width="12.7109375" style="1" customWidth="1"/>
    <col min="3084" max="3084" width="2.5703125" style="1" customWidth="1"/>
    <col min="3085" max="3328" width="11.42578125" style="1"/>
    <col min="3329" max="3329" width="17.7109375" style="1" customWidth="1"/>
    <col min="3330" max="3330" width="18.7109375" style="1" bestFit="1" customWidth="1"/>
    <col min="3331" max="3331" width="12.7109375" style="1" bestFit="1" customWidth="1"/>
    <col min="3332" max="3332" width="18.7109375" style="1" bestFit="1" customWidth="1"/>
    <col min="3333" max="3333" width="16" style="1" bestFit="1" customWidth="1"/>
    <col min="3334" max="3337" width="18.7109375" style="1" bestFit="1" customWidth="1"/>
    <col min="3338" max="3339" width="12.7109375" style="1" customWidth="1"/>
    <col min="3340" max="3340" width="2.5703125" style="1" customWidth="1"/>
    <col min="3341" max="3584" width="11.42578125" style="1"/>
    <col min="3585" max="3585" width="17.7109375" style="1" customWidth="1"/>
    <col min="3586" max="3586" width="18.7109375" style="1" bestFit="1" customWidth="1"/>
    <col min="3587" max="3587" width="12.7109375" style="1" bestFit="1" customWidth="1"/>
    <col min="3588" max="3588" width="18.7109375" style="1" bestFit="1" customWidth="1"/>
    <col min="3589" max="3589" width="16" style="1" bestFit="1" customWidth="1"/>
    <col min="3590" max="3593" width="18.7109375" style="1" bestFit="1" customWidth="1"/>
    <col min="3594" max="3595" width="12.7109375" style="1" customWidth="1"/>
    <col min="3596" max="3596" width="2.5703125" style="1" customWidth="1"/>
    <col min="3597" max="3840" width="11.42578125" style="1"/>
    <col min="3841" max="3841" width="17.7109375" style="1" customWidth="1"/>
    <col min="3842" max="3842" width="18.7109375" style="1" bestFit="1" customWidth="1"/>
    <col min="3843" max="3843" width="12.7109375" style="1" bestFit="1" customWidth="1"/>
    <col min="3844" max="3844" width="18.7109375" style="1" bestFit="1" customWidth="1"/>
    <col min="3845" max="3845" width="16" style="1" bestFit="1" customWidth="1"/>
    <col min="3846" max="3849" width="18.7109375" style="1" bestFit="1" customWidth="1"/>
    <col min="3850" max="3851" width="12.7109375" style="1" customWidth="1"/>
    <col min="3852" max="3852" width="2.5703125" style="1" customWidth="1"/>
    <col min="3853" max="4096" width="11.42578125" style="1"/>
    <col min="4097" max="4097" width="17.7109375" style="1" customWidth="1"/>
    <col min="4098" max="4098" width="18.7109375" style="1" bestFit="1" customWidth="1"/>
    <col min="4099" max="4099" width="12.7109375" style="1" bestFit="1" customWidth="1"/>
    <col min="4100" max="4100" width="18.7109375" style="1" bestFit="1" customWidth="1"/>
    <col min="4101" max="4101" width="16" style="1" bestFit="1" customWidth="1"/>
    <col min="4102" max="4105" width="18.7109375" style="1" bestFit="1" customWidth="1"/>
    <col min="4106" max="4107" width="12.7109375" style="1" customWidth="1"/>
    <col min="4108" max="4108" width="2.5703125" style="1" customWidth="1"/>
    <col min="4109" max="4352" width="11.42578125" style="1"/>
    <col min="4353" max="4353" width="17.7109375" style="1" customWidth="1"/>
    <col min="4354" max="4354" width="18.7109375" style="1" bestFit="1" customWidth="1"/>
    <col min="4355" max="4355" width="12.7109375" style="1" bestFit="1" customWidth="1"/>
    <col min="4356" max="4356" width="18.7109375" style="1" bestFit="1" customWidth="1"/>
    <col min="4357" max="4357" width="16" style="1" bestFit="1" customWidth="1"/>
    <col min="4358" max="4361" width="18.7109375" style="1" bestFit="1" customWidth="1"/>
    <col min="4362" max="4363" width="12.7109375" style="1" customWidth="1"/>
    <col min="4364" max="4364" width="2.5703125" style="1" customWidth="1"/>
    <col min="4365" max="4608" width="11.42578125" style="1"/>
    <col min="4609" max="4609" width="17.7109375" style="1" customWidth="1"/>
    <col min="4610" max="4610" width="18.7109375" style="1" bestFit="1" customWidth="1"/>
    <col min="4611" max="4611" width="12.7109375" style="1" bestFit="1" customWidth="1"/>
    <col min="4612" max="4612" width="18.7109375" style="1" bestFit="1" customWidth="1"/>
    <col min="4613" max="4613" width="16" style="1" bestFit="1" customWidth="1"/>
    <col min="4614" max="4617" width="18.7109375" style="1" bestFit="1" customWidth="1"/>
    <col min="4618" max="4619" width="12.7109375" style="1" customWidth="1"/>
    <col min="4620" max="4620" width="2.5703125" style="1" customWidth="1"/>
    <col min="4621" max="4864" width="11.42578125" style="1"/>
    <col min="4865" max="4865" width="17.7109375" style="1" customWidth="1"/>
    <col min="4866" max="4866" width="18.7109375" style="1" bestFit="1" customWidth="1"/>
    <col min="4867" max="4867" width="12.7109375" style="1" bestFit="1" customWidth="1"/>
    <col min="4868" max="4868" width="18.7109375" style="1" bestFit="1" customWidth="1"/>
    <col min="4869" max="4869" width="16" style="1" bestFit="1" customWidth="1"/>
    <col min="4870" max="4873" width="18.7109375" style="1" bestFit="1" customWidth="1"/>
    <col min="4874" max="4875" width="12.7109375" style="1" customWidth="1"/>
    <col min="4876" max="4876" width="2.5703125" style="1" customWidth="1"/>
    <col min="4877" max="5120" width="11.42578125" style="1"/>
    <col min="5121" max="5121" width="17.7109375" style="1" customWidth="1"/>
    <col min="5122" max="5122" width="18.7109375" style="1" bestFit="1" customWidth="1"/>
    <col min="5123" max="5123" width="12.7109375" style="1" bestFit="1" customWidth="1"/>
    <col min="5124" max="5124" width="18.7109375" style="1" bestFit="1" customWidth="1"/>
    <col min="5125" max="5125" width="16" style="1" bestFit="1" customWidth="1"/>
    <col min="5126" max="5129" width="18.7109375" style="1" bestFit="1" customWidth="1"/>
    <col min="5130" max="5131" width="12.7109375" style="1" customWidth="1"/>
    <col min="5132" max="5132" width="2.5703125" style="1" customWidth="1"/>
    <col min="5133" max="5376" width="11.42578125" style="1"/>
    <col min="5377" max="5377" width="17.7109375" style="1" customWidth="1"/>
    <col min="5378" max="5378" width="18.7109375" style="1" bestFit="1" customWidth="1"/>
    <col min="5379" max="5379" width="12.7109375" style="1" bestFit="1" customWidth="1"/>
    <col min="5380" max="5380" width="18.7109375" style="1" bestFit="1" customWidth="1"/>
    <col min="5381" max="5381" width="16" style="1" bestFit="1" customWidth="1"/>
    <col min="5382" max="5385" width="18.7109375" style="1" bestFit="1" customWidth="1"/>
    <col min="5386" max="5387" width="12.7109375" style="1" customWidth="1"/>
    <col min="5388" max="5388" width="2.5703125" style="1" customWidth="1"/>
    <col min="5389" max="5632" width="11.42578125" style="1"/>
    <col min="5633" max="5633" width="17.7109375" style="1" customWidth="1"/>
    <col min="5634" max="5634" width="18.7109375" style="1" bestFit="1" customWidth="1"/>
    <col min="5635" max="5635" width="12.7109375" style="1" bestFit="1" customWidth="1"/>
    <col min="5636" max="5636" width="18.7109375" style="1" bestFit="1" customWidth="1"/>
    <col min="5637" max="5637" width="16" style="1" bestFit="1" customWidth="1"/>
    <col min="5638" max="5641" width="18.7109375" style="1" bestFit="1" customWidth="1"/>
    <col min="5642" max="5643" width="12.7109375" style="1" customWidth="1"/>
    <col min="5644" max="5644" width="2.5703125" style="1" customWidth="1"/>
    <col min="5645" max="5888" width="11.42578125" style="1"/>
    <col min="5889" max="5889" width="17.7109375" style="1" customWidth="1"/>
    <col min="5890" max="5890" width="18.7109375" style="1" bestFit="1" customWidth="1"/>
    <col min="5891" max="5891" width="12.7109375" style="1" bestFit="1" customWidth="1"/>
    <col min="5892" max="5892" width="18.7109375" style="1" bestFit="1" customWidth="1"/>
    <col min="5893" max="5893" width="16" style="1" bestFit="1" customWidth="1"/>
    <col min="5894" max="5897" width="18.7109375" style="1" bestFit="1" customWidth="1"/>
    <col min="5898" max="5899" width="12.7109375" style="1" customWidth="1"/>
    <col min="5900" max="5900" width="2.5703125" style="1" customWidth="1"/>
    <col min="5901" max="6144" width="11.42578125" style="1"/>
    <col min="6145" max="6145" width="17.7109375" style="1" customWidth="1"/>
    <col min="6146" max="6146" width="18.7109375" style="1" bestFit="1" customWidth="1"/>
    <col min="6147" max="6147" width="12.7109375" style="1" bestFit="1" customWidth="1"/>
    <col min="6148" max="6148" width="18.7109375" style="1" bestFit="1" customWidth="1"/>
    <col min="6149" max="6149" width="16" style="1" bestFit="1" customWidth="1"/>
    <col min="6150" max="6153" width="18.7109375" style="1" bestFit="1" customWidth="1"/>
    <col min="6154" max="6155" width="12.7109375" style="1" customWidth="1"/>
    <col min="6156" max="6156" width="2.5703125" style="1" customWidth="1"/>
    <col min="6157" max="6400" width="11.42578125" style="1"/>
    <col min="6401" max="6401" width="17.7109375" style="1" customWidth="1"/>
    <col min="6402" max="6402" width="18.7109375" style="1" bestFit="1" customWidth="1"/>
    <col min="6403" max="6403" width="12.7109375" style="1" bestFit="1" customWidth="1"/>
    <col min="6404" max="6404" width="18.7109375" style="1" bestFit="1" customWidth="1"/>
    <col min="6405" max="6405" width="16" style="1" bestFit="1" customWidth="1"/>
    <col min="6406" max="6409" width="18.7109375" style="1" bestFit="1" customWidth="1"/>
    <col min="6410" max="6411" width="12.7109375" style="1" customWidth="1"/>
    <col min="6412" max="6412" width="2.5703125" style="1" customWidth="1"/>
    <col min="6413" max="6656" width="11.42578125" style="1"/>
    <col min="6657" max="6657" width="17.7109375" style="1" customWidth="1"/>
    <col min="6658" max="6658" width="18.7109375" style="1" bestFit="1" customWidth="1"/>
    <col min="6659" max="6659" width="12.7109375" style="1" bestFit="1" customWidth="1"/>
    <col min="6660" max="6660" width="18.7109375" style="1" bestFit="1" customWidth="1"/>
    <col min="6661" max="6661" width="16" style="1" bestFit="1" customWidth="1"/>
    <col min="6662" max="6665" width="18.7109375" style="1" bestFit="1" customWidth="1"/>
    <col min="6666" max="6667" width="12.7109375" style="1" customWidth="1"/>
    <col min="6668" max="6668" width="2.5703125" style="1" customWidth="1"/>
    <col min="6669" max="6912" width="11.42578125" style="1"/>
    <col min="6913" max="6913" width="17.7109375" style="1" customWidth="1"/>
    <col min="6914" max="6914" width="18.7109375" style="1" bestFit="1" customWidth="1"/>
    <col min="6915" max="6915" width="12.7109375" style="1" bestFit="1" customWidth="1"/>
    <col min="6916" max="6916" width="18.7109375" style="1" bestFit="1" customWidth="1"/>
    <col min="6917" max="6917" width="16" style="1" bestFit="1" customWidth="1"/>
    <col min="6918" max="6921" width="18.7109375" style="1" bestFit="1" customWidth="1"/>
    <col min="6922" max="6923" width="12.7109375" style="1" customWidth="1"/>
    <col min="6924" max="6924" width="2.5703125" style="1" customWidth="1"/>
    <col min="6925" max="7168" width="11.42578125" style="1"/>
    <col min="7169" max="7169" width="17.7109375" style="1" customWidth="1"/>
    <col min="7170" max="7170" width="18.7109375" style="1" bestFit="1" customWidth="1"/>
    <col min="7171" max="7171" width="12.7109375" style="1" bestFit="1" customWidth="1"/>
    <col min="7172" max="7172" width="18.7109375" style="1" bestFit="1" customWidth="1"/>
    <col min="7173" max="7173" width="16" style="1" bestFit="1" customWidth="1"/>
    <col min="7174" max="7177" width="18.7109375" style="1" bestFit="1" customWidth="1"/>
    <col min="7178" max="7179" width="12.7109375" style="1" customWidth="1"/>
    <col min="7180" max="7180" width="2.5703125" style="1" customWidth="1"/>
    <col min="7181" max="7424" width="11.42578125" style="1"/>
    <col min="7425" max="7425" width="17.7109375" style="1" customWidth="1"/>
    <col min="7426" max="7426" width="18.7109375" style="1" bestFit="1" customWidth="1"/>
    <col min="7427" max="7427" width="12.7109375" style="1" bestFit="1" customWidth="1"/>
    <col min="7428" max="7428" width="18.7109375" style="1" bestFit="1" customWidth="1"/>
    <col min="7429" max="7429" width="16" style="1" bestFit="1" customWidth="1"/>
    <col min="7430" max="7433" width="18.7109375" style="1" bestFit="1" customWidth="1"/>
    <col min="7434" max="7435" width="12.7109375" style="1" customWidth="1"/>
    <col min="7436" max="7436" width="2.5703125" style="1" customWidth="1"/>
    <col min="7437" max="7680" width="11.42578125" style="1"/>
    <col min="7681" max="7681" width="17.7109375" style="1" customWidth="1"/>
    <col min="7682" max="7682" width="18.7109375" style="1" bestFit="1" customWidth="1"/>
    <col min="7683" max="7683" width="12.7109375" style="1" bestFit="1" customWidth="1"/>
    <col min="7684" max="7684" width="18.7109375" style="1" bestFit="1" customWidth="1"/>
    <col min="7685" max="7685" width="16" style="1" bestFit="1" customWidth="1"/>
    <col min="7686" max="7689" width="18.7109375" style="1" bestFit="1" customWidth="1"/>
    <col min="7690" max="7691" width="12.7109375" style="1" customWidth="1"/>
    <col min="7692" max="7692" width="2.5703125" style="1" customWidth="1"/>
    <col min="7693" max="7936" width="11.42578125" style="1"/>
    <col min="7937" max="7937" width="17.7109375" style="1" customWidth="1"/>
    <col min="7938" max="7938" width="18.7109375" style="1" bestFit="1" customWidth="1"/>
    <col min="7939" max="7939" width="12.7109375" style="1" bestFit="1" customWidth="1"/>
    <col min="7940" max="7940" width="18.7109375" style="1" bestFit="1" customWidth="1"/>
    <col min="7941" max="7941" width="16" style="1" bestFit="1" customWidth="1"/>
    <col min="7942" max="7945" width="18.7109375" style="1" bestFit="1" customWidth="1"/>
    <col min="7946" max="7947" width="12.7109375" style="1" customWidth="1"/>
    <col min="7948" max="7948" width="2.5703125" style="1" customWidth="1"/>
    <col min="7949" max="8192" width="11.42578125" style="1"/>
    <col min="8193" max="8193" width="17.7109375" style="1" customWidth="1"/>
    <col min="8194" max="8194" width="18.7109375" style="1" bestFit="1" customWidth="1"/>
    <col min="8195" max="8195" width="12.7109375" style="1" bestFit="1" customWidth="1"/>
    <col min="8196" max="8196" width="18.7109375" style="1" bestFit="1" customWidth="1"/>
    <col min="8197" max="8197" width="16" style="1" bestFit="1" customWidth="1"/>
    <col min="8198" max="8201" width="18.7109375" style="1" bestFit="1" customWidth="1"/>
    <col min="8202" max="8203" width="12.7109375" style="1" customWidth="1"/>
    <col min="8204" max="8204" width="2.5703125" style="1" customWidth="1"/>
    <col min="8205" max="8448" width="11.42578125" style="1"/>
    <col min="8449" max="8449" width="17.7109375" style="1" customWidth="1"/>
    <col min="8450" max="8450" width="18.7109375" style="1" bestFit="1" customWidth="1"/>
    <col min="8451" max="8451" width="12.7109375" style="1" bestFit="1" customWidth="1"/>
    <col min="8452" max="8452" width="18.7109375" style="1" bestFit="1" customWidth="1"/>
    <col min="8453" max="8453" width="16" style="1" bestFit="1" customWidth="1"/>
    <col min="8454" max="8457" width="18.7109375" style="1" bestFit="1" customWidth="1"/>
    <col min="8458" max="8459" width="12.7109375" style="1" customWidth="1"/>
    <col min="8460" max="8460" width="2.5703125" style="1" customWidth="1"/>
    <col min="8461" max="8704" width="11.42578125" style="1"/>
    <col min="8705" max="8705" width="17.7109375" style="1" customWidth="1"/>
    <col min="8706" max="8706" width="18.7109375" style="1" bestFit="1" customWidth="1"/>
    <col min="8707" max="8707" width="12.7109375" style="1" bestFit="1" customWidth="1"/>
    <col min="8708" max="8708" width="18.7109375" style="1" bestFit="1" customWidth="1"/>
    <col min="8709" max="8709" width="16" style="1" bestFit="1" customWidth="1"/>
    <col min="8710" max="8713" width="18.7109375" style="1" bestFit="1" customWidth="1"/>
    <col min="8714" max="8715" width="12.7109375" style="1" customWidth="1"/>
    <col min="8716" max="8716" width="2.5703125" style="1" customWidth="1"/>
    <col min="8717" max="8960" width="11.42578125" style="1"/>
    <col min="8961" max="8961" width="17.7109375" style="1" customWidth="1"/>
    <col min="8962" max="8962" width="18.7109375" style="1" bestFit="1" customWidth="1"/>
    <col min="8963" max="8963" width="12.7109375" style="1" bestFit="1" customWidth="1"/>
    <col min="8964" max="8964" width="18.7109375" style="1" bestFit="1" customWidth="1"/>
    <col min="8965" max="8965" width="16" style="1" bestFit="1" customWidth="1"/>
    <col min="8966" max="8969" width="18.7109375" style="1" bestFit="1" customWidth="1"/>
    <col min="8970" max="8971" width="12.7109375" style="1" customWidth="1"/>
    <col min="8972" max="8972" width="2.5703125" style="1" customWidth="1"/>
    <col min="8973" max="9216" width="11.42578125" style="1"/>
    <col min="9217" max="9217" width="17.7109375" style="1" customWidth="1"/>
    <col min="9218" max="9218" width="18.7109375" style="1" bestFit="1" customWidth="1"/>
    <col min="9219" max="9219" width="12.7109375" style="1" bestFit="1" customWidth="1"/>
    <col min="9220" max="9220" width="18.7109375" style="1" bestFit="1" customWidth="1"/>
    <col min="9221" max="9221" width="16" style="1" bestFit="1" customWidth="1"/>
    <col min="9222" max="9225" width="18.7109375" style="1" bestFit="1" customWidth="1"/>
    <col min="9226" max="9227" width="12.7109375" style="1" customWidth="1"/>
    <col min="9228" max="9228" width="2.5703125" style="1" customWidth="1"/>
    <col min="9229" max="9472" width="11.42578125" style="1"/>
    <col min="9473" max="9473" width="17.7109375" style="1" customWidth="1"/>
    <col min="9474" max="9474" width="18.7109375" style="1" bestFit="1" customWidth="1"/>
    <col min="9475" max="9475" width="12.7109375" style="1" bestFit="1" customWidth="1"/>
    <col min="9476" max="9476" width="18.7109375" style="1" bestFit="1" customWidth="1"/>
    <col min="9477" max="9477" width="16" style="1" bestFit="1" customWidth="1"/>
    <col min="9478" max="9481" width="18.7109375" style="1" bestFit="1" customWidth="1"/>
    <col min="9482" max="9483" width="12.7109375" style="1" customWidth="1"/>
    <col min="9484" max="9484" width="2.5703125" style="1" customWidth="1"/>
    <col min="9485" max="9728" width="11.42578125" style="1"/>
    <col min="9729" max="9729" width="17.7109375" style="1" customWidth="1"/>
    <col min="9730" max="9730" width="18.7109375" style="1" bestFit="1" customWidth="1"/>
    <col min="9731" max="9731" width="12.7109375" style="1" bestFit="1" customWidth="1"/>
    <col min="9732" max="9732" width="18.7109375" style="1" bestFit="1" customWidth="1"/>
    <col min="9733" max="9733" width="16" style="1" bestFit="1" customWidth="1"/>
    <col min="9734" max="9737" width="18.7109375" style="1" bestFit="1" customWidth="1"/>
    <col min="9738" max="9739" width="12.7109375" style="1" customWidth="1"/>
    <col min="9740" max="9740" width="2.5703125" style="1" customWidth="1"/>
    <col min="9741" max="9984" width="11.42578125" style="1"/>
    <col min="9985" max="9985" width="17.7109375" style="1" customWidth="1"/>
    <col min="9986" max="9986" width="18.7109375" style="1" bestFit="1" customWidth="1"/>
    <col min="9987" max="9987" width="12.7109375" style="1" bestFit="1" customWidth="1"/>
    <col min="9988" max="9988" width="18.7109375" style="1" bestFit="1" customWidth="1"/>
    <col min="9989" max="9989" width="16" style="1" bestFit="1" customWidth="1"/>
    <col min="9990" max="9993" width="18.7109375" style="1" bestFit="1" customWidth="1"/>
    <col min="9994" max="9995" width="12.7109375" style="1" customWidth="1"/>
    <col min="9996" max="9996" width="2.5703125" style="1" customWidth="1"/>
    <col min="9997" max="10240" width="11.42578125" style="1"/>
    <col min="10241" max="10241" width="17.7109375" style="1" customWidth="1"/>
    <col min="10242" max="10242" width="18.7109375" style="1" bestFit="1" customWidth="1"/>
    <col min="10243" max="10243" width="12.7109375" style="1" bestFit="1" customWidth="1"/>
    <col min="10244" max="10244" width="18.7109375" style="1" bestFit="1" customWidth="1"/>
    <col min="10245" max="10245" width="16" style="1" bestFit="1" customWidth="1"/>
    <col min="10246" max="10249" width="18.7109375" style="1" bestFit="1" customWidth="1"/>
    <col min="10250" max="10251" width="12.7109375" style="1" customWidth="1"/>
    <col min="10252" max="10252" width="2.5703125" style="1" customWidth="1"/>
    <col min="10253" max="10496" width="11.42578125" style="1"/>
    <col min="10497" max="10497" width="17.7109375" style="1" customWidth="1"/>
    <col min="10498" max="10498" width="18.7109375" style="1" bestFit="1" customWidth="1"/>
    <col min="10499" max="10499" width="12.7109375" style="1" bestFit="1" customWidth="1"/>
    <col min="10500" max="10500" width="18.7109375" style="1" bestFit="1" customWidth="1"/>
    <col min="10501" max="10501" width="16" style="1" bestFit="1" customWidth="1"/>
    <col min="10502" max="10505" width="18.7109375" style="1" bestFit="1" customWidth="1"/>
    <col min="10506" max="10507" width="12.7109375" style="1" customWidth="1"/>
    <col min="10508" max="10508" width="2.5703125" style="1" customWidth="1"/>
    <col min="10509" max="10752" width="11.42578125" style="1"/>
    <col min="10753" max="10753" width="17.7109375" style="1" customWidth="1"/>
    <col min="10754" max="10754" width="18.7109375" style="1" bestFit="1" customWidth="1"/>
    <col min="10755" max="10755" width="12.7109375" style="1" bestFit="1" customWidth="1"/>
    <col min="10756" max="10756" width="18.7109375" style="1" bestFit="1" customWidth="1"/>
    <col min="10757" max="10757" width="16" style="1" bestFit="1" customWidth="1"/>
    <col min="10758" max="10761" width="18.7109375" style="1" bestFit="1" customWidth="1"/>
    <col min="10762" max="10763" width="12.7109375" style="1" customWidth="1"/>
    <col min="10764" max="10764" width="2.5703125" style="1" customWidth="1"/>
    <col min="10765" max="11008" width="11.42578125" style="1"/>
    <col min="11009" max="11009" width="17.7109375" style="1" customWidth="1"/>
    <col min="11010" max="11010" width="18.7109375" style="1" bestFit="1" customWidth="1"/>
    <col min="11011" max="11011" width="12.7109375" style="1" bestFit="1" customWidth="1"/>
    <col min="11012" max="11012" width="18.7109375" style="1" bestFit="1" customWidth="1"/>
    <col min="11013" max="11013" width="16" style="1" bestFit="1" customWidth="1"/>
    <col min="11014" max="11017" width="18.7109375" style="1" bestFit="1" customWidth="1"/>
    <col min="11018" max="11019" width="12.7109375" style="1" customWidth="1"/>
    <col min="11020" max="11020" width="2.5703125" style="1" customWidth="1"/>
    <col min="11021" max="11264" width="11.42578125" style="1"/>
    <col min="11265" max="11265" width="17.7109375" style="1" customWidth="1"/>
    <col min="11266" max="11266" width="18.7109375" style="1" bestFit="1" customWidth="1"/>
    <col min="11267" max="11267" width="12.7109375" style="1" bestFit="1" customWidth="1"/>
    <col min="11268" max="11268" width="18.7109375" style="1" bestFit="1" customWidth="1"/>
    <col min="11269" max="11269" width="16" style="1" bestFit="1" customWidth="1"/>
    <col min="11270" max="11273" width="18.7109375" style="1" bestFit="1" customWidth="1"/>
    <col min="11274" max="11275" width="12.7109375" style="1" customWidth="1"/>
    <col min="11276" max="11276" width="2.5703125" style="1" customWidth="1"/>
    <col min="11277" max="11520" width="11.42578125" style="1"/>
    <col min="11521" max="11521" width="17.7109375" style="1" customWidth="1"/>
    <col min="11522" max="11522" width="18.7109375" style="1" bestFit="1" customWidth="1"/>
    <col min="11523" max="11523" width="12.7109375" style="1" bestFit="1" customWidth="1"/>
    <col min="11524" max="11524" width="18.7109375" style="1" bestFit="1" customWidth="1"/>
    <col min="11525" max="11525" width="16" style="1" bestFit="1" customWidth="1"/>
    <col min="11526" max="11529" width="18.7109375" style="1" bestFit="1" customWidth="1"/>
    <col min="11530" max="11531" width="12.7109375" style="1" customWidth="1"/>
    <col min="11532" max="11532" width="2.5703125" style="1" customWidth="1"/>
    <col min="11533" max="11776" width="11.42578125" style="1"/>
    <col min="11777" max="11777" width="17.7109375" style="1" customWidth="1"/>
    <col min="11778" max="11778" width="18.7109375" style="1" bestFit="1" customWidth="1"/>
    <col min="11779" max="11779" width="12.7109375" style="1" bestFit="1" customWidth="1"/>
    <col min="11780" max="11780" width="18.7109375" style="1" bestFit="1" customWidth="1"/>
    <col min="11781" max="11781" width="16" style="1" bestFit="1" customWidth="1"/>
    <col min="11782" max="11785" width="18.7109375" style="1" bestFit="1" customWidth="1"/>
    <col min="11786" max="11787" width="12.7109375" style="1" customWidth="1"/>
    <col min="11788" max="11788" width="2.5703125" style="1" customWidth="1"/>
    <col min="11789" max="12032" width="11.42578125" style="1"/>
    <col min="12033" max="12033" width="17.7109375" style="1" customWidth="1"/>
    <col min="12034" max="12034" width="18.7109375" style="1" bestFit="1" customWidth="1"/>
    <col min="12035" max="12035" width="12.7109375" style="1" bestFit="1" customWidth="1"/>
    <col min="12036" max="12036" width="18.7109375" style="1" bestFit="1" customWidth="1"/>
    <col min="12037" max="12037" width="16" style="1" bestFit="1" customWidth="1"/>
    <col min="12038" max="12041" width="18.7109375" style="1" bestFit="1" customWidth="1"/>
    <col min="12042" max="12043" width="12.7109375" style="1" customWidth="1"/>
    <col min="12044" max="12044" width="2.5703125" style="1" customWidth="1"/>
    <col min="12045" max="12288" width="11.42578125" style="1"/>
    <col min="12289" max="12289" width="17.7109375" style="1" customWidth="1"/>
    <col min="12290" max="12290" width="18.7109375" style="1" bestFit="1" customWidth="1"/>
    <col min="12291" max="12291" width="12.7109375" style="1" bestFit="1" customWidth="1"/>
    <col min="12292" max="12292" width="18.7109375" style="1" bestFit="1" customWidth="1"/>
    <col min="12293" max="12293" width="16" style="1" bestFit="1" customWidth="1"/>
    <col min="12294" max="12297" width="18.7109375" style="1" bestFit="1" customWidth="1"/>
    <col min="12298" max="12299" width="12.7109375" style="1" customWidth="1"/>
    <col min="12300" max="12300" width="2.5703125" style="1" customWidth="1"/>
    <col min="12301" max="12544" width="11.42578125" style="1"/>
    <col min="12545" max="12545" width="17.7109375" style="1" customWidth="1"/>
    <col min="12546" max="12546" width="18.7109375" style="1" bestFit="1" customWidth="1"/>
    <col min="12547" max="12547" width="12.7109375" style="1" bestFit="1" customWidth="1"/>
    <col min="12548" max="12548" width="18.7109375" style="1" bestFit="1" customWidth="1"/>
    <col min="12549" max="12549" width="16" style="1" bestFit="1" customWidth="1"/>
    <col min="12550" max="12553" width="18.7109375" style="1" bestFit="1" customWidth="1"/>
    <col min="12554" max="12555" width="12.7109375" style="1" customWidth="1"/>
    <col min="12556" max="12556" width="2.5703125" style="1" customWidth="1"/>
    <col min="12557" max="12800" width="11.42578125" style="1"/>
    <col min="12801" max="12801" width="17.7109375" style="1" customWidth="1"/>
    <col min="12802" max="12802" width="18.7109375" style="1" bestFit="1" customWidth="1"/>
    <col min="12803" max="12803" width="12.7109375" style="1" bestFit="1" customWidth="1"/>
    <col min="12804" max="12804" width="18.7109375" style="1" bestFit="1" customWidth="1"/>
    <col min="12805" max="12805" width="16" style="1" bestFit="1" customWidth="1"/>
    <col min="12806" max="12809" width="18.7109375" style="1" bestFit="1" customWidth="1"/>
    <col min="12810" max="12811" width="12.7109375" style="1" customWidth="1"/>
    <col min="12812" max="12812" width="2.5703125" style="1" customWidth="1"/>
    <col min="12813" max="13056" width="11.42578125" style="1"/>
    <col min="13057" max="13057" width="17.7109375" style="1" customWidth="1"/>
    <col min="13058" max="13058" width="18.7109375" style="1" bestFit="1" customWidth="1"/>
    <col min="13059" max="13059" width="12.7109375" style="1" bestFit="1" customWidth="1"/>
    <col min="13060" max="13060" width="18.7109375" style="1" bestFit="1" customWidth="1"/>
    <col min="13061" max="13061" width="16" style="1" bestFit="1" customWidth="1"/>
    <col min="13062" max="13065" width="18.7109375" style="1" bestFit="1" customWidth="1"/>
    <col min="13066" max="13067" width="12.7109375" style="1" customWidth="1"/>
    <col min="13068" max="13068" width="2.5703125" style="1" customWidth="1"/>
    <col min="13069" max="13312" width="11.42578125" style="1"/>
    <col min="13313" max="13313" width="17.7109375" style="1" customWidth="1"/>
    <col min="13314" max="13314" width="18.7109375" style="1" bestFit="1" customWidth="1"/>
    <col min="13315" max="13315" width="12.7109375" style="1" bestFit="1" customWidth="1"/>
    <col min="13316" max="13316" width="18.7109375" style="1" bestFit="1" customWidth="1"/>
    <col min="13317" max="13317" width="16" style="1" bestFit="1" customWidth="1"/>
    <col min="13318" max="13321" width="18.7109375" style="1" bestFit="1" customWidth="1"/>
    <col min="13322" max="13323" width="12.7109375" style="1" customWidth="1"/>
    <col min="13324" max="13324" width="2.5703125" style="1" customWidth="1"/>
    <col min="13325" max="13568" width="11.42578125" style="1"/>
    <col min="13569" max="13569" width="17.7109375" style="1" customWidth="1"/>
    <col min="13570" max="13570" width="18.7109375" style="1" bestFit="1" customWidth="1"/>
    <col min="13571" max="13571" width="12.7109375" style="1" bestFit="1" customWidth="1"/>
    <col min="13572" max="13572" width="18.7109375" style="1" bestFit="1" customWidth="1"/>
    <col min="13573" max="13573" width="16" style="1" bestFit="1" customWidth="1"/>
    <col min="13574" max="13577" width="18.7109375" style="1" bestFit="1" customWidth="1"/>
    <col min="13578" max="13579" width="12.7109375" style="1" customWidth="1"/>
    <col min="13580" max="13580" width="2.5703125" style="1" customWidth="1"/>
    <col min="13581" max="13824" width="11.42578125" style="1"/>
    <col min="13825" max="13825" width="17.7109375" style="1" customWidth="1"/>
    <col min="13826" max="13826" width="18.7109375" style="1" bestFit="1" customWidth="1"/>
    <col min="13827" max="13827" width="12.7109375" style="1" bestFit="1" customWidth="1"/>
    <col min="13828" max="13828" width="18.7109375" style="1" bestFit="1" customWidth="1"/>
    <col min="13829" max="13829" width="16" style="1" bestFit="1" customWidth="1"/>
    <col min="13830" max="13833" width="18.7109375" style="1" bestFit="1" customWidth="1"/>
    <col min="13834" max="13835" width="12.7109375" style="1" customWidth="1"/>
    <col min="13836" max="13836" width="2.5703125" style="1" customWidth="1"/>
    <col min="13837" max="14080" width="11.42578125" style="1"/>
    <col min="14081" max="14081" width="17.7109375" style="1" customWidth="1"/>
    <col min="14082" max="14082" width="18.7109375" style="1" bestFit="1" customWidth="1"/>
    <col min="14083" max="14083" width="12.7109375" style="1" bestFit="1" customWidth="1"/>
    <col min="14084" max="14084" width="18.7109375" style="1" bestFit="1" customWidth="1"/>
    <col min="14085" max="14085" width="16" style="1" bestFit="1" customWidth="1"/>
    <col min="14086" max="14089" width="18.7109375" style="1" bestFit="1" customWidth="1"/>
    <col min="14090" max="14091" width="12.7109375" style="1" customWidth="1"/>
    <col min="14092" max="14092" width="2.5703125" style="1" customWidth="1"/>
    <col min="14093" max="14336" width="11.42578125" style="1"/>
    <col min="14337" max="14337" width="17.7109375" style="1" customWidth="1"/>
    <col min="14338" max="14338" width="18.7109375" style="1" bestFit="1" customWidth="1"/>
    <col min="14339" max="14339" width="12.7109375" style="1" bestFit="1" customWidth="1"/>
    <col min="14340" max="14340" width="18.7109375" style="1" bestFit="1" customWidth="1"/>
    <col min="14341" max="14341" width="16" style="1" bestFit="1" customWidth="1"/>
    <col min="14342" max="14345" width="18.7109375" style="1" bestFit="1" customWidth="1"/>
    <col min="14346" max="14347" width="12.7109375" style="1" customWidth="1"/>
    <col min="14348" max="14348" width="2.5703125" style="1" customWidth="1"/>
    <col min="14349" max="14592" width="11.42578125" style="1"/>
    <col min="14593" max="14593" width="17.7109375" style="1" customWidth="1"/>
    <col min="14594" max="14594" width="18.7109375" style="1" bestFit="1" customWidth="1"/>
    <col min="14595" max="14595" width="12.7109375" style="1" bestFit="1" customWidth="1"/>
    <col min="14596" max="14596" width="18.7109375" style="1" bestFit="1" customWidth="1"/>
    <col min="14597" max="14597" width="16" style="1" bestFit="1" customWidth="1"/>
    <col min="14598" max="14601" width="18.7109375" style="1" bestFit="1" customWidth="1"/>
    <col min="14602" max="14603" width="12.7109375" style="1" customWidth="1"/>
    <col min="14604" max="14604" width="2.5703125" style="1" customWidth="1"/>
    <col min="14605" max="14848" width="11.42578125" style="1"/>
    <col min="14849" max="14849" width="17.7109375" style="1" customWidth="1"/>
    <col min="14850" max="14850" width="18.7109375" style="1" bestFit="1" customWidth="1"/>
    <col min="14851" max="14851" width="12.7109375" style="1" bestFit="1" customWidth="1"/>
    <col min="14852" max="14852" width="18.7109375" style="1" bestFit="1" customWidth="1"/>
    <col min="14853" max="14853" width="16" style="1" bestFit="1" customWidth="1"/>
    <col min="14854" max="14857" width="18.7109375" style="1" bestFit="1" customWidth="1"/>
    <col min="14858" max="14859" width="12.7109375" style="1" customWidth="1"/>
    <col min="14860" max="14860" width="2.5703125" style="1" customWidth="1"/>
    <col min="14861" max="15104" width="11.42578125" style="1"/>
    <col min="15105" max="15105" width="17.7109375" style="1" customWidth="1"/>
    <col min="15106" max="15106" width="18.7109375" style="1" bestFit="1" customWidth="1"/>
    <col min="15107" max="15107" width="12.7109375" style="1" bestFit="1" customWidth="1"/>
    <col min="15108" max="15108" width="18.7109375" style="1" bestFit="1" customWidth="1"/>
    <col min="15109" max="15109" width="16" style="1" bestFit="1" customWidth="1"/>
    <col min="15110" max="15113" width="18.7109375" style="1" bestFit="1" customWidth="1"/>
    <col min="15114" max="15115" width="12.7109375" style="1" customWidth="1"/>
    <col min="15116" max="15116" width="2.5703125" style="1" customWidth="1"/>
    <col min="15117" max="15360" width="11.42578125" style="1"/>
    <col min="15361" max="15361" width="17.7109375" style="1" customWidth="1"/>
    <col min="15362" max="15362" width="18.7109375" style="1" bestFit="1" customWidth="1"/>
    <col min="15363" max="15363" width="12.7109375" style="1" bestFit="1" customWidth="1"/>
    <col min="15364" max="15364" width="18.7109375" style="1" bestFit="1" customWidth="1"/>
    <col min="15365" max="15365" width="16" style="1" bestFit="1" customWidth="1"/>
    <col min="15366" max="15369" width="18.7109375" style="1" bestFit="1" customWidth="1"/>
    <col min="15370" max="15371" width="12.7109375" style="1" customWidth="1"/>
    <col min="15372" max="15372" width="2.5703125" style="1" customWidth="1"/>
    <col min="15373" max="15616" width="11.42578125" style="1"/>
    <col min="15617" max="15617" width="17.7109375" style="1" customWidth="1"/>
    <col min="15618" max="15618" width="18.7109375" style="1" bestFit="1" customWidth="1"/>
    <col min="15619" max="15619" width="12.7109375" style="1" bestFit="1" customWidth="1"/>
    <col min="15620" max="15620" width="18.7109375" style="1" bestFit="1" customWidth="1"/>
    <col min="15621" max="15621" width="16" style="1" bestFit="1" customWidth="1"/>
    <col min="15622" max="15625" width="18.7109375" style="1" bestFit="1" customWidth="1"/>
    <col min="15626" max="15627" width="12.7109375" style="1" customWidth="1"/>
    <col min="15628" max="15628" width="2.5703125" style="1" customWidth="1"/>
    <col min="15629" max="15872" width="11.42578125" style="1"/>
    <col min="15873" max="15873" width="17.7109375" style="1" customWidth="1"/>
    <col min="15874" max="15874" width="18.7109375" style="1" bestFit="1" customWidth="1"/>
    <col min="15875" max="15875" width="12.7109375" style="1" bestFit="1" customWidth="1"/>
    <col min="15876" max="15876" width="18.7109375" style="1" bestFit="1" customWidth="1"/>
    <col min="15877" max="15877" width="16" style="1" bestFit="1" customWidth="1"/>
    <col min="15878" max="15881" width="18.7109375" style="1" bestFit="1" customWidth="1"/>
    <col min="15882" max="15883" width="12.7109375" style="1" customWidth="1"/>
    <col min="15884" max="15884" width="2.5703125" style="1" customWidth="1"/>
    <col min="15885" max="16128" width="11.42578125" style="1"/>
    <col min="16129" max="16129" width="17.7109375" style="1" customWidth="1"/>
    <col min="16130" max="16130" width="18.7109375" style="1" bestFit="1" customWidth="1"/>
    <col min="16131" max="16131" width="12.7109375" style="1" bestFit="1" customWidth="1"/>
    <col min="16132" max="16132" width="18.7109375" style="1" bestFit="1" customWidth="1"/>
    <col min="16133" max="16133" width="16" style="1" bestFit="1" customWidth="1"/>
    <col min="16134" max="16137" width="18.7109375" style="1" bestFit="1" customWidth="1"/>
    <col min="16138" max="16139" width="12.7109375" style="1" customWidth="1"/>
    <col min="16140" max="16140" width="2.5703125" style="1" customWidth="1"/>
    <col min="16141" max="16384" width="11.42578125" style="1"/>
  </cols>
  <sheetData>
    <row r="1" spans="1:20" x14ac:dyDescent="0.25">
      <c r="A1" s="53" t="s">
        <v>639</v>
      </c>
    </row>
    <row r="2" spans="1:20" ht="15.75" x14ac:dyDescent="0.25">
      <c r="A2" s="75" t="s">
        <v>593</v>
      </c>
    </row>
    <row r="3" spans="1:20" ht="15.75" x14ac:dyDescent="0.25">
      <c r="A3" s="75"/>
    </row>
    <row r="4" spans="1:20" x14ac:dyDescent="0.25">
      <c r="A4" s="88" t="s">
        <v>594</v>
      </c>
      <c r="B4" s="8"/>
      <c r="C4" s="8"/>
      <c r="D4" s="8"/>
      <c r="E4" s="8"/>
      <c r="F4" s="8"/>
      <c r="G4" s="8"/>
      <c r="H4" s="8"/>
      <c r="I4" s="8"/>
      <c r="J4" s="8"/>
      <c r="K4" s="8"/>
    </row>
    <row r="5" spans="1:20" s="78" customFormat="1" ht="23.25" customHeight="1" x14ac:dyDescent="0.25">
      <c r="A5" s="76" t="s">
        <v>179</v>
      </c>
      <c r="B5" s="77" t="s">
        <v>595</v>
      </c>
      <c r="C5" s="585" t="s">
        <v>596</v>
      </c>
      <c r="D5" s="585" t="s">
        <v>597</v>
      </c>
      <c r="E5" s="77" t="s">
        <v>598</v>
      </c>
      <c r="F5" s="77" t="s">
        <v>599</v>
      </c>
      <c r="G5" s="77" t="s">
        <v>600</v>
      </c>
      <c r="H5" s="77" t="s">
        <v>238</v>
      </c>
      <c r="I5" s="77" t="s">
        <v>601</v>
      </c>
      <c r="J5" s="77" t="s">
        <v>220</v>
      </c>
      <c r="K5" s="77" t="s">
        <v>0</v>
      </c>
    </row>
    <row r="6" spans="1:20" x14ac:dyDescent="0.25">
      <c r="A6" s="889">
        <v>2016</v>
      </c>
      <c r="B6" s="80">
        <v>10177.317147685149</v>
      </c>
      <c r="C6" s="80">
        <v>7425.7115264430004</v>
      </c>
      <c r="D6" s="80">
        <v>1468.76210573</v>
      </c>
      <c r="E6" s="80">
        <v>120.4562064</v>
      </c>
      <c r="F6" s="80">
        <v>1657.8109567900001</v>
      </c>
      <c r="G6" s="80">
        <v>344.26251600000001</v>
      </c>
      <c r="H6" s="80">
        <v>343.53079468679698</v>
      </c>
      <c r="I6" s="80">
        <v>272.67176152636512</v>
      </c>
      <c r="J6" s="990">
        <v>14.998880473634941</v>
      </c>
      <c r="K6" s="80">
        <f>SUM(B6:J6)</f>
        <v>21825.521895734943</v>
      </c>
      <c r="M6"/>
      <c r="N6" s="81"/>
      <c r="O6"/>
      <c r="P6"/>
      <c r="Q6"/>
      <c r="R6"/>
      <c r="S6"/>
      <c r="T6"/>
    </row>
    <row r="7" spans="1:20" x14ac:dyDescent="0.25">
      <c r="A7" s="83">
        <v>2017</v>
      </c>
      <c r="B7" s="80">
        <v>13827.428592107201</v>
      </c>
      <c r="C7" s="80">
        <v>8270.4808182538964</v>
      </c>
      <c r="D7" s="80">
        <v>2398.5107920802502</v>
      </c>
      <c r="E7" s="80">
        <v>118.02914691497099</v>
      </c>
      <c r="F7" s="80">
        <v>1726.13453738415</v>
      </c>
      <c r="G7" s="527">
        <v>370.47641852434231</v>
      </c>
      <c r="H7" s="80">
        <v>434.37049986164698</v>
      </c>
      <c r="I7" s="1015">
        <v>367.85714782285828</v>
      </c>
      <c r="J7" s="1016">
        <v>50.792859177141587</v>
      </c>
      <c r="K7" s="80">
        <f t="shared" ref="K7:K15" si="0">SUM(B7:J7)</f>
        <v>27564.080812126464</v>
      </c>
      <c r="M7"/>
      <c r="N7" s="81"/>
      <c r="O7"/>
      <c r="P7"/>
      <c r="Q7"/>
      <c r="R7"/>
      <c r="S7"/>
      <c r="T7"/>
    </row>
    <row r="8" spans="1:20" x14ac:dyDescent="0.25">
      <c r="A8" s="83">
        <v>2018</v>
      </c>
      <c r="B8" s="80">
        <v>14944.29984949529</v>
      </c>
      <c r="C8" s="80">
        <v>8258.5140579199997</v>
      </c>
      <c r="D8" s="80">
        <v>2573.90517052</v>
      </c>
      <c r="E8" s="80">
        <v>122.68860826</v>
      </c>
      <c r="F8" s="80">
        <v>1545.47004143</v>
      </c>
      <c r="G8" s="527">
        <v>351.7664575</v>
      </c>
      <c r="H8" s="80">
        <v>484.36463219586602</v>
      </c>
      <c r="I8" s="1015">
        <v>612.49575372353581</v>
      </c>
      <c r="J8" s="1016">
        <v>10.91143831646426</v>
      </c>
      <c r="K8" s="80">
        <f t="shared" si="0"/>
        <v>28904.416009361154</v>
      </c>
      <c r="M8"/>
      <c r="N8" s="81"/>
      <c r="O8"/>
      <c r="P8"/>
      <c r="Q8"/>
      <c r="R8"/>
      <c r="S8"/>
      <c r="T8"/>
    </row>
    <row r="9" spans="1:20" x14ac:dyDescent="0.25">
      <c r="A9" s="83">
        <v>2019</v>
      </c>
      <c r="B9" s="80">
        <v>14015.41090766</v>
      </c>
      <c r="C9" s="80">
        <v>8555.1157122799996</v>
      </c>
      <c r="D9" s="80">
        <v>2114.0199884899998</v>
      </c>
      <c r="E9" s="80">
        <v>80.687839499999995</v>
      </c>
      <c r="F9" s="80">
        <v>1566.97425174</v>
      </c>
      <c r="G9" s="527">
        <v>382.3144423</v>
      </c>
      <c r="H9" s="80">
        <v>978.06279613999993</v>
      </c>
      <c r="I9" s="1015">
        <v>655.93672013944627</v>
      </c>
      <c r="J9" s="1016">
        <v>2.1621656499999991</v>
      </c>
      <c r="K9" s="80">
        <f t="shared" si="0"/>
        <v>28350.684823899443</v>
      </c>
      <c r="M9" s="435"/>
      <c r="N9" s="81"/>
      <c r="O9"/>
      <c r="P9"/>
      <c r="Q9"/>
      <c r="R9"/>
      <c r="S9"/>
      <c r="T9"/>
    </row>
    <row r="10" spans="1:20" x14ac:dyDescent="0.25">
      <c r="A10" s="83">
        <v>2020</v>
      </c>
      <c r="B10" s="80">
        <v>13035.51293796</v>
      </c>
      <c r="C10" s="80">
        <v>7829.5665440800003</v>
      </c>
      <c r="D10" s="80">
        <v>1707.15258324</v>
      </c>
      <c r="E10" s="80">
        <v>93.552143479999998</v>
      </c>
      <c r="F10" s="80">
        <v>1460.6263805399999</v>
      </c>
      <c r="G10" s="527">
        <v>366.66639351200001</v>
      </c>
      <c r="H10" s="80">
        <v>1146.607818125</v>
      </c>
      <c r="I10" s="1015">
        <v>478.49343220918382</v>
      </c>
      <c r="J10" s="1016">
        <v>5.5008721300000323</v>
      </c>
      <c r="K10" s="80">
        <f t="shared" si="0"/>
        <v>26123.679105276187</v>
      </c>
      <c r="M10" s="435"/>
      <c r="N10" s="81"/>
      <c r="O10"/>
      <c r="P10"/>
      <c r="Q10"/>
      <c r="R10"/>
      <c r="S10"/>
      <c r="T10"/>
    </row>
    <row r="11" spans="1:20" x14ac:dyDescent="0.25">
      <c r="A11" s="83">
        <v>2021</v>
      </c>
      <c r="B11" s="80">
        <v>20694.198436989998</v>
      </c>
      <c r="C11" s="80">
        <v>10184.99480196</v>
      </c>
      <c r="D11" s="80">
        <v>2685.08164197</v>
      </c>
      <c r="E11" s="80">
        <v>117.02853534</v>
      </c>
      <c r="F11" s="80">
        <v>2028.33491028</v>
      </c>
      <c r="G11" s="527">
        <v>885.89957017999996</v>
      </c>
      <c r="H11" s="80">
        <v>2256.78275033</v>
      </c>
      <c r="I11" s="1015">
        <v>1045.280912477378</v>
      </c>
      <c r="J11" s="1016">
        <v>3.150775267119549</v>
      </c>
      <c r="K11" s="80">
        <f t="shared" si="0"/>
        <v>39900.752334794495</v>
      </c>
      <c r="M11" s="435"/>
      <c r="N11" s="81"/>
      <c r="O11"/>
      <c r="P11"/>
      <c r="Q11"/>
      <c r="R11"/>
      <c r="S11"/>
      <c r="T11"/>
    </row>
    <row r="12" spans="1:20" x14ac:dyDescent="0.25">
      <c r="A12" s="83">
        <v>2022</v>
      </c>
      <c r="B12" s="80">
        <v>19678.556027459999</v>
      </c>
      <c r="C12" s="80">
        <v>10194.401980660001</v>
      </c>
      <c r="D12" s="80">
        <v>2842.4350614800001</v>
      </c>
      <c r="E12" s="80">
        <v>90.218522480000004</v>
      </c>
      <c r="F12" s="80">
        <v>1786.31710836</v>
      </c>
      <c r="G12" s="527">
        <v>782.91723198</v>
      </c>
      <c r="H12" s="80">
        <v>1749.76953927</v>
      </c>
      <c r="I12" s="1015">
        <v>1149.5758205112311</v>
      </c>
      <c r="J12" s="1016">
        <v>3.817415415704581</v>
      </c>
      <c r="K12" s="80">
        <f t="shared" si="0"/>
        <v>38278.008707616929</v>
      </c>
      <c r="M12" s="435"/>
      <c r="N12" s="81"/>
      <c r="O12"/>
      <c r="P12"/>
      <c r="Q12"/>
      <c r="R12"/>
      <c r="S12"/>
      <c r="T12"/>
    </row>
    <row r="13" spans="1:20" x14ac:dyDescent="0.25">
      <c r="A13" s="83">
        <v>2023</v>
      </c>
      <c r="B13" s="80">
        <v>23143.294076089998</v>
      </c>
      <c r="C13" s="80">
        <v>11072.930207560001</v>
      </c>
      <c r="D13" s="80">
        <v>2230.9440367100001</v>
      </c>
      <c r="E13" s="80">
        <v>97.918753809999998</v>
      </c>
      <c r="F13" s="80">
        <v>1958.5700018</v>
      </c>
      <c r="G13" s="527">
        <v>653.96606158999998</v>
      </c>
      <c r="H13" s="80">
        <v>1695.11764595</v>
      </c>
      <c r="I13" s="1015">
        <v>1394.1452395825329</v>
      </c>
      <c r="J13" s="1016">
        <v>6.0453817438323698</v>
      </c>
      <c r="K13" s="80">
        <f t="shared" si="0"/>
        <v>42252.931404836367</v>
      </c>
      <c r="M13" s="435"/>
      <c r="N13" s="81"/>
      <c r="O13"/>
      <c r="P13"/>
      <c r="Q13"/>
      <c r="R13"/>
      <c r="S13"/>
      <c r="T13"/>
    </row>
    <row r="14" spans="1:20" x14ac:dyDescent="0.25">
      <c r="A14" s="83">
        <v>2024</v>
      </c>
      <c r="B14" s="80">
        <v>23507.203925040001</v>
      </c>
      <c r="C14" s="80">
        <v>15628.58151993</v>
      </c>
      <c r="D14" s="80">
        <v>2284.2600861199999</v>
      </c>
      <c r="E14" s="80">
        <v>128.67314471</v>
      </c>
      <c r="F14" s="80">
        <v>2503.1403952400001</v>
      </c>
      <c r="G14" s="80">
        <v>914.41795006999996</v>
      </c>
      <c r="H14" s="80">
        <v>1768.86720042</v>
      </c>
      <c r="I14" s="1015">
        <v>1596.74849498455</v>
      </c>
      <c r="J14" s="1016">
        <v>2.9670848683851081</v>
      </c>
      <c r="K14" s="80">
        <f t="shared" si="0"/>
        <v>48334.859801382932</v>
      </c>
      <c r="M14" s="435"/>
      <c r="N14" s="81"/>
      <c r="O14"/>
      <c r="P14"/>
      <c r="Q14"/>
      <c r="R14"/>
      <c r="S14"/>
      <c r="T14"/>
    </row>
    <row r="15" spans="1:20" x14ac:dyDescent="0.25">
      <c r="A15" s="83">
        <v>2025</v>
      </c>
      <c r="B15" s="80">
        <v>28921.776362609999</v>
      </c>
      <c r="C15" s="80">
        <v>23312.92859082</v>
      </c>
      <c r="D15" s="80">
        <v>2771.6905297500002</v>
      </c>
      <c r="E15" s="80">
        <v>184.19504382</v>
      </c>
      <c r="F15" s="80">
        <v>3312.9604666199998</v>
      </c>
      <c r="G15" s="80">
        <v>1154.9563881399999</v>
      </c>
      <c r="H15" s="80">
        <v>1404.92367962</v>
      </c>
      <c r="I15" s="1015">
        <v>1661.5196162469581</v>
      </c>
      <c r="J15" s="1016">
        <v>13.266549743392281</v>
      </c>
      <c r="K15" s="80">
        <f t="shared" si="0"/>
        <v>62738.217227370355</v>
      </c>
      <c r="M15" s="435"/>
      <c r="N15" s="81"/>
      <c r="O15"/>
      <c r="P15"/>
      <c r="Q15"/>
      <c r="R15"/>
      <c r="S15"/>
      <c r="T15"/>
    </row>
    <row r="16" spans="1:20" ht="26.25" x14ac:dyDescent="0.25">
      <c r="A16" s="675" t="s">
        <v>857</v>
      </c>
      <c r="B16" s="82">
        <f>SUM(B17:B20)</f>
        <v>13214.249150430001</v>
      </c>
      <c r="C16" s="82">
        <f t="shared" ref="C16:K16" si="1">SUM(C17:C20)</f>
        <v>10821.56636438</v>
      </c>
      <c r="D16" s="82">
        <f t="shared" si="1"/>
        <v>1012.43717764</v>
      </c>
      <c r="E16" s="82">
        <f t="shared" si="1"/>
        <v>117.65151661</v>
      </c>
      <c r="F16" s="82">
        <f t="shared" si="1"/>
        <v>1927.851026489999</v>
      </c>
      <c r="G16" s="82">
        <f t="shared" si="1"/>
        <v>271.97013129999999</v>
      </c>
      <c r="H16" s="82">
        <f t="shared" si="1"/>
        <v>691.40624091999996</v>
      </c>
      <c r="I16" s="82">
        <f t="shared" si="1"/>
        <v>594.17426392974608</v>
      </c>
      <c r="J16" s="82">
        <f t="shared" si="1"/>
        <v>1.6400239799999845</v>
      </c>
      <c r="K16" s="82">
        <f t="shared" si="1"/>
        <v>28652.945895679746</v>
      </c>
    </row>
    <row r="17" spans="1:11" x14ac:dyDescent="0.25">
      <c r="A17" s="83" t="s">
        <v>180</v>
      </c>
      <c r="B17" s="84">
        <v>3371.6069751099999</v>
      </c>
      <c r="C17" s="84">
        <v>2663.5764734700001</v>
      </c>
      <c r="D17" s="84">
        <v>260.79903632999998</v>
      </c>
      <c r="E17" s="84">
        <v>28.586341740000002</v>
      </c>
      <c r="F17" s="84">
        <v>435.65260008000001</v>
      </c>
      <c r="G17" s="84">
        <v>67.254049640000005</v>
      </c>
      <c r="H17" s="84">
        <v>192.79249999999999</v>
      </c>
      <c r="I17" s="84">
        <v>100.02270807261</v>
      </c>
      <c r="J17" s="583">
        <v>7.96730700000126E-2</v>
      </c>
      <c r="K17" s="84">
        <f>SUM(B17:J17)</f>
        <v>7120.3703575126092</v>
      </c>
    </row>
    <row r="18" spans="1:11" x14ac:dyDescent="0.25">
      <c r="A18" s="83" t="s">
        <v>181</v>
      </c>
      <c r="B18" s="84">
        <v>2997.9805299200002</v>
      </c>
      <c r="C18" s="84">
        <v>2585.98385839</v>
      </c>
      <c r="D18" s="84">
        <v>238.53371597</v>
      </c>
      <c r="E18" s="84">
        <v>30.117568129999999</v>
      </c>
      <c r="F18" s="84">
        <v>398.32514990999999</v>
      </c>
      <c r="G18" s="84">
        <v>84.139397250000002</v>
      </c>
      <c r="H18" s="84">
        <v>195.62345977000001</v>
      </c>
      <c r="I18" s="84">
        <v>149.24741441605099</v>
      </c>
      <c r="J18" s="583">
        <v>1.38845122999999</v>
      </c>
      <c r="K18" s="84">
        <f t="shared" ref="K18:K20" si="2">SUM(B18:J18)</f>
        <v>6681.3395449860509</v>
      </c>
    </row>
    <row r="19" spans="1:11" x14ac:dyDescent="0.25">
      <c r="A19" s="83" t="s">
        <v>773</v>
      </c>
      <c r="B19" s="84">
        <v>3669.60936455</v>
      </c>
      <c r="C19" s="84">
        <v>2656.4640153800001</v>
      </c>
      <c r="D19" s="84">
        <v>280.74532941000001</v>
      </c>
      <c r="E19" s="84">
        <v>31.988484270000001</v>
      </c>
      <c r="F19" s="84">
        <v>588.079913559999</v>
      </c>
      <c r="G19" s="84">
        <v>65.12785298</v>
      </c>
      <c r="H19" s="84">
        <v>155.26767962</v>
      </c>
      <c r="I19" s="84">
        <v>176.42673170948501</v>
      </c>
      <c r="J19" s="583">
        <v>3.2241769999998802E-2</v>
      </c>
      <c r="K19" s="84">
        <f t="shared" si="2"/>
        <v>7623.7416132494845</v>
      </c>
    </row>
    <row r="20" spans="1:11" x14ac:dyDescent="0.25">
      <c r="A20" s="83" t="s">
        <v>834</v>
      </c>
      <c r="B20" s="84">
        <v>3175.05228085</v>
      </c>
      <c r="C20" s="84">
        <v>2915.5420171400001</v>
      </c>
      <c r="D20" s="84">
        <v>232.35909593</v>
      </c>
      <c r="E20" s="84">
        <v>26.959122470000001</v>
      </c>
      <c r="F20" s="84">
        <v>505.79336294000001</v>
      </c>
      <c r="G20" s="84">
        <v>55.448831429999998</v>
      </c>
      <c r="H20" s="84">
        <v>147.72260152999999</v>
      </c>
      <c r="I20" s="84">
        <v>168.47740973160001</v>
      </c>
      <c r="J20" s="583">
        <v>0.13965790999998301</v>
      </c>
      <c r="K20" s="84">
        <f t="shared" si="2"/>
        <v>7227.4943799316006</v>
      </c>
    </row>
    <row r="21" spans="1:11" x14ac:dyDescent="0.25">
      <c r="A21" s="83"/>
      <c r="B21" s="84"/>
      <c r="C21" s="84"/>
      <c r="D21" s="84"/>
      <c r="E21" s="84"/>
      <c r="F21" s="84"/>
      <c r="G21" s="84"/>
      <c r="H21" s="84"/>
      <c r="I21" s="84"/>
      <c r="J21" s="84"/>
      <c r="K21" s="84"/>
    </row>
    <row r="22" spans="1:11" x14ac:dyDescent="0.25">
      <c r="A22" s="86" t="s">
        <v>858</v>
      </c>
      <c r="B22" s="55"/>
      <c r="C22" s="55"/>
      <c r="D22" s="55"/>
      <c r="E22" s="55"/>
      <c r="F22" s="55"/>
      <c r="G22" s="55"/>
      <c r="H22" s="55"/>
      <c r="I22" s="55"/>
      <c r="J22" s="55"/>
      <c r="K22" s="8"/>
    </row>
    <row r="23" spans="1:11" x14ac:dyDescent="0.25">
      <c r="A23" s="83" t="s">
        <v>829</v>
      </c>
      <c r="B23" s="84">
        <v>1645.16666233</v>
      </c>
      <c r="C23" s="84">
        <v>1650.5320284100001</v>
      </c>
      <c r="D23" s="84">
        <v>241.47518513</v>
      </c>
      <c r="E23" s="84">
        <v>11.47067691</v>
      </c>
      <c r="F23" s="84">
        <v>297.98483915000003</v>
      </c>
      <c r="G23" s="84">
        <v>38.394101489999997</v>
      </c>
      <c r="H23" s="84">
        <v>61.264776550000001</v>
      </c>
      <c r="I23" s="84">
        <v>145.48121189021799</v>
      </c>
      <c r="J23" s="84">
        <v>1.84918399999998</v>
      </c>
      <c r="K23" s="84">
        <f>SUM(B23:J23)</f>
        <v>4093.6186658602187</v>
      </c>
    </row>
    <row r="24" spans="1:11" x14ac:dyDescent="0.25">
      <c r="A24" s="83" t="s">
        <v>830</v>
      </c>
      <c r="B24" s="84">
        <v>3175.05228085</v>
      </c>
      <c r="C24" s="84">
        <v>2915.5420171400001</v>
      </c>
      <c r="D24" s="84">
        <v>232.35909593</v>
      </c>
      <c r="E24" s="84">
        <v>26.959122470000001</v>
      </c>
      <c r="F24" s="84">
        <v>505.79336294000001</v>
      </c>
      <c r="G24" s="84">
        <v>55.448831429999998</v>
      </c>
      <c r="H24" s="84">
        <v>147.72260152999999</v>
      </c>
      <c r="I24" s="84">
        <v>168.47740973160001</v>
      </c>
      <c r="J24" s="84">
        <v>0.13965790999998301</v>
      </c>
      <c r="K24" s="84">
        <f>SUM(B24:J24)</f>
        <v>7227.4943799316006</v>
      </c>
    </row>
    <row r="25" spans="1:11" x14ac:dyDescent="0.25">
      <c r="A25" s="97" t="s">
        <v>239</v>
      </c>
      <c r="B25" s="87">
        <f>B24/B23-1</f>
        <v>0.92992743747509987</v>
      </c>
      <c r="C25" s="87">
        <f t="shared" ref="C25:J25" si="3">C24/C23-1</f>
        <v>0.76642559305475388</v>
      </c>
      <c r="D25" s="87">
        <f t="shared" si="3"/>
        <v>-3.7751660466032066E-2</v>
      </c>
      <c r="E25" s="87">
        <f t="shared" si="3"/>
        <v>1.3502643027542129</v>
      </c>
      <c r="F25" s="87">
        <f t="shared" si="3"/>
        <v>0.6973795189808063</v>
      </c>
      <c r="G25" s="87">
        <f t="shared" si="3"/>
        <v>0.44420182471106973</v>
      </c>
      <c r="H25" s="87">
        <f t="shared" si="3"/>
        <v>1.4112158706632871</v>
      </c>
      <c r="I25" s="87">
        <f t="shared" si="3"/>
        <v>0.15806988093235885</v>
      </c>
      <c r="J25" s="87">
        <f t="shared" si="3"/>
        <v>-0.92447592559746106</v>
      </c>
      <c r="K25" s="87">
        <f>K24/K23-1</f>
        <v>0.7655514521191582</v>
      </c>
    </row>
    <row r="26" spans="1:11" x14ac:dyDescent="0.25">
      <c r="A26" s="88"/>
      <c r="B26" s="89"/>
      <c r="C26" s="89"/>
      <c r="D26" s="89"/>
      <c r="E26" s="89"/>
      <c r="F26" s="89"/>
      <c r="G26" s="89"/>
      <c r="H26" s="89"/>
      <c r="I26" s="89"/>
      <c r="J26" s="89"/>
      <c r="K26" s="89"/>
    </row>
    <row r="27" spans="1:11" x14ac:dyDescent="0.25">
      <c r="A27" s="86" t="s">
        <v>859</v>
      </c>
      <c r="B27" s="55"/>
      <c r="C27" s="55"/>
      <c r="D27" s="55"/>
      <c r="E27" s="55"/>
      <c r="F27" s="55"/>
      <c r="G27" s="55"/>
      <c r="H27" s="55"/>
      <c r="I27" s="55"/>
      <c r="J27" s="55"/>
      <c r="K27" s="55"/>
    </row>
    <row r="28" spans="1:11" x14ac:dyDescent="0.25">
      <c r="A28" s="83" t="s">
        <v>831</v>
      </c>
      <c r="B28" s="84">
        <v>8299.3595070699994</v>
      </c>
      <c r="C28" s="84">
        <v>6320.9134094299998</v>
      </c>
      <c r="D28" s="84">
        <v>787.85425339999995</v>
      </c>
      <c r="E28" s="84">
        <v>47.534947279999997</v>
      </c>
      <c r="F28" s="84">
        <v>902.61829278999994</v>
      </c>
      <c r="G28" s="84">
        <v>323.11778119000002</v>
      </c>
      <c r="H28" s="84">
        <v>455.25798248000001</v>
      </c>
      <c r="I28" s="84">
        <v>576.404364000952</v>
      </c>
      <c r="J28" s="84">
        <v>2.6702595099999229</v>
      </c>
      <c r="K28" s="84">
        <f>SUM(B28:J28)</f>
        <v>17715.730797150954</v>
      </c>
    </row>
    <row r="29" spans="1:11" x14ac:dyDescent="0.25">
      <c r="A29" s="83" t="s">
        <v>832</v>
      </c>
      <c r="B29" s="84">
        <v>13214.24915043</v>
      </c>
      <c r="C29" s="84">
        <v>10821.56636438</v>
      </c>
      <c r="D29" s="84">
        <v>1012.43717764</v>
      </c>
      <c r="E29" s="84">
        <v>117.65151661</v>
      </c>
      <c r="F29" s="84">
        <v>1927.851026489999</v>
      </c>
      <c r="G29" s="84">
        <v>271.97013129999999</v>
      </c>
      <c r="H29" s="84">
        <v>691.40624091999996</v>
      </c>
      <c r="I29" s="84">
        <v>594.17426392974608</v>
      </c>
      <c r="J29" s="84">
        <v>1.6400239799999849</v>
      </c>
      <c r="K29" s="84">
        <f>SUM(B29:J29)</f>
        <v>28652.945895679743</v>
      </c>
    </row>
    <row r="30" spans="1:11" x14ac:dyDescent="0.25">
      <c r="A30" s="97" t="s">
        <v>239</v>
      </c>
      <c r="B30" s="87">
        <f>B29/B28-1</f>
        <v>0.59220107758594365</v>
      </c>
      <c r="C30" s="87">
        <f t="shared" ref="C30:J30" si="4">C29/C28-1</f>
        <v>0.71202572530666175</v>
      </c>
      <c r="D30" s="87">
        <f t="shared" si="4"/>
        <v>0.28505643432247552</v>
      </c>
      <c r="E30" s="87">
        <f>E29/E28-1</f>
        <v>1.4750530576374716</v>
      </c>
      <c r="F30" s="87">
        <f t="shared" si="4"/>
        <v>1.1358430710848957</v>
      </c>
      <c r="G30" s="87">
        <f t="shared" si="4"/>
        <v>-0.15829413566047035</v>
      </c>
      <c r="H30" s="87">
        <f t="shared" si="4"/>
        <v>0.51871305397786016</v>
      </c>
      <c r="I30" s="87">
        <f t="shared" si="4"/>
        <v>3.0828878194899767E-2</v>
      </c>
      <c r="J30" s="87">
        <f t="shared" si="4"/>
        <v>-0.38581850420971542</v>
      </c>
      <c r="K30" s="87">
        <f>K29/K28-1</f>
        <v>0.61737306937897873</v>
      </c>
    </row>
    <row r="31" spans="1:11" x14ac:dyDescent="0.25">
      <c r="A31" s="88"/>
      <c r="B31" s="89"/>
      <c r="C31" s="89"/>
      <c r="D31" s="89"/>
      <c r="E31" s="89"/>
      <c r="F31" s="89"/>
      <c r="G31" s="89"/>
      <c r="H31" s="89"/>
      <c r="I31" s="89"/>
      <c r="J31" s="89"/>
      <c r="K31" s="584"/>
    </row>
    <row r="32" spans="1:11" x14ac:dyDescent="0.25">
      <c r="A32" s="88"/>
      <c r="B32" s="890"/>
      <c r="C32" s="890"/>
      <c r="D32" s="890"/>
      <c r="E32" s="890"/>
      <c r="F32" s="890"/>
      <c r="G32" s="890"/>
      <c r="H32" s="890"/>
      <c r="I32" s="890"/>
      <c r="J32" s="890"/>
      <c r="K32" s="891"/>
    </row>
    <row r="33" spans="1:12" x14ac:dyDescent="0.25">
      <c r="A33" s="86" t="s">
        <v>602</v>
      </c>
      <c r="B33" s="55"/>
      <c r="C33" s="55"/>
      <c r="D33" s="55"/>
      <c r="E33" s="55"/>
      <c r="F33" s="55"/>
      <c r="G33" s="55"/>
      <c r="H33" s="55"/>
      <c r="I33" s="55"/>
      <c r="J33" s="55"/>
      <c r="K33" s="8"/>
    </row>
    <row r="34" spans="1:12" x14ac:dyDescent="0.25">
      <c r="A34" s="83" t="s">
        <v>772</v>
      </c>
      <c r="B34" s="84">
        <v>3669.60936455</v>
      </c>
      <c r="C34" s="84">
        <v>2656.4640153800001</v>
      </c>
      <c r="D34" s="84">
        <v>280.74532941000001</v>
      </c>
      <c r="E34" s="84">
        <v>31.988484270000001</v>
      </c>
      <c r="F34" s="84">
        <v>588.079913559999</v>
      </c>
      <c r="G34" s="84">
        <v>65.12785298</v>
      </c>
      <c r="H34" s="84">
        <v>155.26767962</v>
      </c>
      <c r="I34" s="84">
        <v>176.42673170948501</v>
      </c>
      <c r="J34" s="583">
        <v>3.2241769999998802E-2</v>
      </c>
      <c r="K34" s="84">
        <f>SUM(B34:J34)</f>
        <v>7623.7416132494845</v>
      </c>
    </row>
    <row r="35" spans="1:12" x14ac:dyDescent="0.25">
      <c r="A35" s="83" t="s">
        <v>830</v>
      </c>
      <c r="B35" s="84">
        <v>3175.05228085</v>
      </c>
      <c r="C35" s="84">
        <v>2915.5420171400001</v>
      </c>
      <c r="D35" s="84">
        <v>232.35909593</v>
      </c>
      <c r="E35" s="84">
        <v>26.959122470000001</v>
      </c>
      <c r="F35" s="84">
        <v>505.79336294000001</v>
      </c>
      <c r="G35" s="84">
        <v>55.448831429999998</v>
      </c>
      <c r="H35" s="84">
        <v>147.72260152999999</v>
      </c>
      <c r="I35" s="84">
        <v>168.47740973160001</v>
      </c>
      <c r="J35" s="583">
        <v>0.13965790999998301</v>
      </c>
      <c r="K35" s="84">
        <f>SUM(B35:J35)</f>
        <v>7227.4943799316006</v>
      </c>
    </row>
    <row r="36" spans="1:12" x14ac:dyDescent="0.25">
      <c r="A36" s="97" t="s">
        <v>239</v>
      </c>
      <c r="B36" s="87">
        <f>B35/B34-1</f>
        <v>-0.13477104360960968</v>
      </c>
      <c r="C36" s="87">
        <f>C35/C34-1</f>
        <v>9.752738989123455E-2</v>
      </c>
      <c r="D36" s="87">
        <f>D35/D34-1</f>
        <v>-0.17234920196779779</v>
      </c>
      <c r="E36" s="87">
        <f t="shared" ref="E36:J36" si="5">E35/E34-1</f>
        <v>-0.1572241359593497</v>
      </c>
      <c r="F36" s="87">
        <f t="shared" si="5"/>
        <v>-0.13992409657706106</v>
      </c>
      <c r="G36" s="87">
        <f t="shared" si="5"/>
        <v>-0.14861570138005797</v>
      </c>
      <c r="H36" s="87">
        <f t="shared" si="5"/>
        <v>-4.8594003004783226E-2</v>
      </c>
      <c r="I36" s="87">
        <f t="shared" si="5"/>
        <v>-4.5057355542780453E-2</v>
      </c>
      <c r="J36" s="87">
        <f t="shared" si="5"/>
        <v>3.331583222632883</v>
      </c>
      <c r="K36" s="87">
        <f>K35/K34-1</f>
        <v>-5.197542800102728E-2</v>
      </c>
    </row>
    <row r="37" spans="1:12" x14ac:dyDescent="0.25">
      <c r="B37"/>
      <c r="C37"/>
      <c r="D37"/>
      <c r="E37"/>
      <c r="F37"/>
      <c r="G37"/>
      <c r="H37"/>
      <c r="I37"/>
      <c r="J37"/>
    </row>
    <row r="38" spans="1:12" x14ac:dyDescent="0.25">
      <c r="B38"/>
      <c r="C38"/>
      <c r="D38"/>
      <c r="E38"/>
      <c r="F38"/>
      <c r="G38"/>
      <c r="H38"/>
      <c r="I38"/>
      <c r="J38"/>
      <c r="K38"/>
      <c r="L38"/>
    </row>
    <row r="40" spans="1:12" x14ac:dyDescent="0.25">
      <c r="A40" s="1093" t="s">
        <v>603</v>
      </c>
      <c r="B40" s="1093"/>
      <c r="C40" s="1093"/>
      <c r="D40" s="1093"/>
      <c r="E40" s="1093"/>
      <c r="F40" s="1093"/>
      <c r="G40" s="1093"/>
      <c r="H40" s="1093"/>
      <c r="I40" s="1093"/>
      <c r="J40" s="1093"/>
      <c r="K40" s="1093"/>
    </row>
    <row r="44" spans="1:12" x14ac:dyDescent="0.25">
      <c r="A44" s="90"/>
    </row>
    <row r="46" spans="1:12" x14ac:dyDescent="0.25">
      <c r="A46" s="90"/>
    </row>
    <row r="55" spans="1:26" x14ac:dyDescent="0.25">
      <c r="A55" s="500"/>
    </row>
    <row r="56" spans="1:26" s="15" customFormat="1" x14ac:dyDescent="0.25">
      <c r="A56" s="56" t="s">
        <v>604</v>
      </c>
      <c r="B56" s="8"/>
      <c r="C56" s="8"/>
      <c r="D56" s="8"/>
      <c r="E56" s="8"/>
      <c r="F56" s="8"/>
      <c r="G56" s="8"/>
      <c r="H56" s="8"/>
      <c r="I56" s="8"/>
      <c r="J56" s="8"/>
      <c r="L56" s="1"/>
      <c r="M56" s="1"/>
      <c r="N56" s="1"/>
      <c r="O56" s="1"/>
      <c r="P56" s="1"/>
      <c r="Q56" s="1"/>
      <c r="R56" s="1"/>
      <c r="S56" s="1"/>
      <c r="T56" s="1"/>
      <c r="U56" s="1"/>
      <c r="V56" s="1"/>
      <c r="W56" s="1"/>
      <c r="X56" s="1"/>
      <c r="Y56" s="1"/>
      <c r="Z56" s="1"/>
    </row>
    <row r="57" spans="1:26" s="15" customFormat="1" x14ac:dyDescent="0.25">
      <c r="A57" s="91" t="s">
        <v>179</v>
      </c>
      <c r="B57" s="92" t="s">
        <v>595</v>
      </c>
      <c r="C57" s="92" t="s">
        <v>596</v>
      </c>
      <c r="D57" s="92" t="s">
        <v>597</v>
      </c>
      <c r="E57" s="92" t="s">
        <v>598</v>
      </c>
      <c r="F57" s="92" t="s">
        <v>599</v>
      </c>
      <c r="G57" s="92" t="s">
        <v>600</v>
      </c>
      <c r="H57" s="92" t="s">
        <v>238</v>
      </c>
      <c r="I57" s="92" t="s">
        <v>601</v>
      </c>
      <c r="J57" s="8"/>
      <c r="L57" s="1"/>
      <c r="M57" s="1"/>
      <c r="N57" s="1"/>
      <c r="O57" s="1"/>
      <c r="P57" s="1"/>
      <c r="Q57" s="1"/>
      <c r="R57" s="1"/>
      <c r="S57" s="1"/>
      <c r="T57" s="1"/>
      <c r="U57" s="1"/>
      <c r="V57" s="1"/>
      <c r="W57" s="1"/>
      <c r="X57" s="1"/>
      <c r="Y57" s="1"/>
      <c r="Z57" s="1"/>
    </row>
    <row r="58" spans="1:26" s="15" customFormat="1" x14ac:dyDescent="0.25">
      <c r="A58" s="7"/>
      <c r="B58" s="93" t="s">
        <v>605</v>
      </c>
      <c r="C58" s="93" t="s">
        <v>606</v>
      </c>
      <c r="D58" s="93" t="s">
        <v>605</v>
      </c>
      <c r="E58" s="93" t="s">
        <v>607</v>
      </c>
      <c r="F58" s="93" t="s">
        <v>605</v>
      </c>
      <c r="G58" s="93" t="s">
        <v>605</v>
      </c>
      <c r="H58" s="93" t="s">
        <v>608</v>
      </c>
      <c r="I58" s="93" t="s">
        <v>605</v>
      </c>
      <c r="J58" s="8"/>
      <c r="L58" s="1"/>
      <c r="M58" s="1"/>
      <c r="N58" s="1"/>
      <c r="O58" s="1"/>
      <c r="P58" s="1"/>
      <c r="Q58" s="1"/>
      <c r="R58" s="1"/>
      <c r="S58" s="1"/>
      <c r="T58" s="1"/>
      <c r="U58" s="1"/>
      <c r="V58" s="1"/>
      <c r="W58" s="1"/>
      <c r="X58" s="1"/>
      <c r="Y58" s="1"/>
      <c r="Z58" s="1"/>
    </row>
    <row r="59" spans="1:26" s="15" customFormat="1" x14ac:dyDescent="0.25">
      <c r="A59" s="83">
        <v>2016</v>
      </c>
      <c r="B59" s="85">
        <v>2318.045032841444</v>
      </c>
      <c r="C59" s="85">
        <v>5936.5698070630169</v>
      </c>
      <c r="D59" s="85">
        <v>1102.9358423488629</v>
      </c>
      <c r="E59" s="583">
        <v>7.1565097302319751</v>
      </c>
      <c r="F59" s="84">
        <v>942.29859859551414</v>
      </c>
      <c r="G59" s="84">
        <v>18.915343</v>
      </c>
      <c r="H59" s="84">
        <v>7.3505416141</v>
      </c>
      <c r="I59" s="85">
        <v>24.50051602202505</v>
      </c>
      <c r="J59" s="8"/>
      <c r="L59" s="1"/>
      <c r="M59" s="1"/>
      <c r="N59" s="1"/>
      <c r="O59" s="1"/>
      <c r="P59" s="1"/>
      <c r="Q59" s="1"/>
      <c r="R59" s="1"/>
      <c r="S59" s="1"/>
      <c r="T59" s="1"/>
      <c r="U59" s="1"/>
      <c r="V59" s="1"/>
      <c r="W59" s="1"/>
      <c r="X59" s="1"/>
      <c r="Y59" s="1"/>
      <c r="Z59" s="1"/>
    </row>
    <row r="60" spans="1:26" s="15" customFormat="1" x14ac:dyDescent="0.25">
      <c r="A60" s="83">
        <v>2017</v>
      </c>
      <c r="B60" s="85">
        <v>2372.7364606992842</v>
      </c>
      <c r="C60" s="85">
        <v>6563.9221310000003</v>
      </c>
      <c r="D60" s="85">
        <v>1236.5138629999999</v>
      </c>
      <c r="E60" s="583">
        <v>6.9465320000000004</v>
      </c>
      <c r="F60" s="84">
        <v>865.54154799999992</v>
      </c>
      <c r="G60" s="84">
        <v>18.107502</v>
      </c>
      <c r="H60" s="84">
        <v>7.5484892546999998</v>
      </c>
      <c r="I60" s="85">
        <v>25.423540350680781</v>
      </c>
      <c r="J60" s="8"/>
      <c r="L60" s="1"/>
      <c r="M60" s="1"/>
      <c r="N60" s="1"/>
      <c r="O60" s="1"/>
      <c r="P60" s="1"/>
      <c r="Q60" s="1"/>
      <c r="R60" s="1"/>
      <c r="S60" s="1"/>
      <c r="T60" s="1"/>
      <c r="U60" s="1"/>
      <c r="V60" s="1"/>
      <c r="W60" s="1"/>
      <c r="X60" s="1"/>
      <c r="Y60" s="1"/>
      <c r="Z60" s="1"/>
    </row>
    <row r="61" spans="1:26" s="15" customFormat="1" x14ac:dyDescent="0.25">
      <c r="A61" s="83">
        <v>2018</v>
      </c>
      <c r="B61" s="85">
        <v>2490.9900537847911</v>
      </c>
      <c r="C61" s="85">
        <v>6513.3016529929719</v>
      </c>
      <c r="D61" s="85">
        <v>1208.0306522005469</v>
      </c>
      <c r="E61" s="583">
        <v>7.8107267458291503</v>
      </c>
      <c r="F61" s="84">
        <v>793.74422326126694</v>
      </c>
      <c r="G61" s="84">
        <v>17.110648719</v>
      </c>
      <c r="H61" s="84">
        <v>8.9993116224000005</v>
      </c>
      <c r="I61" s="85">
        <v>27.171357639812079</v>
      </c>
      <c r="J61" s="94"/>
      <c r="L61" s="1"/>
      <c r="M61" s="1"/>
      <c r="N61" s="1"/>
      <c r="O61" s="1"/>
      <c r="P61" s="1"/>
      <c r="Q61" s="1"/>
      <c r="R61" s="1"/>
      <c r="S61" s="1"/>
      <c r="T61" s="1"/>
      <c r="U61" s="1"/>
      <c r="V61" s="1"/>
      <c r="W61" s="1"/>
      <c r="X61" s="1"/>
      <c r="Y61" s="1"/>
      <c r="Z61" s="1"/>
    </row>
    <row r="62" spans="1:26" s="15" customFormat="1" x14ac:dyDescent="0.25">
      <c r="A62" s="83">
        <v>2019</v>
      </c>
      <c r="B62" s="85">
        <v>2543.0688795802539</v>
      </c>
      <c r="C62" s="85">
        <v>6139.6800270651038</v>
      </c>
      <c r="D62" s="85">
        <v>1194.60949780071</v>
      </c>
      <c r="E62" s="583">
        <v>4.7343134888126999</v>
      </c>
      <c r="F62" s="84">
        <v>835.96116070666812</v>
      </c>
      <c r="G62" s="583">
        <v>20.077339641999998</v>
      </c>
      <c r="H62" s="583">
        <v>9.6861424974041697</v>
      </c>
      <c r="I62" s="85">
        <v>30.339354856170619</v>
      </c>
      <c r="J62" s="94"/>
      <c r="L62" s="1"/>
      <c r="M62" s="1"/>
      <c r="N62" s="1"/>
      <c r="O62" s="1"/>
      <c r="P62" s="1"/>
      <c r="Q62" s="1"/>
      <c r="R62" s="1"/>
      <c r="S62" s="1"/>
      <c r="T62" s="1"/>
      <c r="U62" s="1"/>
      <c r="V62" s="1"/>
      <c r="W62" s="1"/>
      <c r="X62" s="1"/>
      <c r="Y62" s="1"/>
      <c r="Z62" s="1"/>
    </row>
    <row r="63" spans="1:26" s="15" customFormat="1" x14ac:dyDescent="0.25">
      <c r="A63" s="83">
        <v>2020</v>
      </c>
      <c r="B63" s="85">
        <v>2133.964593067592</v>
      </c>
      <c r="C63" s="85">
        <v>4426.6311021439542</v>
      </c>
      <c r="D63" s="85">
        <v>1169.9000123815449</v>
      </c>
      <c r="E63" s="583">
        <v>4.680094831895925</v>
      </c>
      <c r="F63" s="84">
        <v>746.20684186854862</v>
      </c>
      <c r="G63" s="583">
        <v>20.095348600000001</v>
      </c>
      <c r="H63" s="583">
        <v>9.6767570275193648</v>
      </c>
      <c r="I63" s="85">
        <v>29.56865228604148</v>
      </c>
      <c r="J63" s="94"/>
      <c r="L63" s="1"/>
      <c r="M63" s="1"/>
      <c r="N63" s="1"/>
      <c r="O63" s="1"/>
      <c r="P63" s="1"/>
      <c r="Q63" s="1"/>
      <c r="R63" s="1"/>
      <c r="S63" s="1"/>
      <c r="T63" s="1"/>
      <c r="U63" s="1"/>
      <c r="V63" s="1"/>
      <c r="W63" s="1"/>
      <c r="X63" s="1"/>
      <c r="Y63" s="1"/>
      <c r="Z63" s="1"/>
    </row>
    <row r="64" spans="1:26" s="15" customFormat="1" x14ac:dyDescent="0.25">
      <c r="A64" s="83">
        <v>2021</v>
      </c>
      <c r="B64" s="85">
        <v>2224.1539945686618</v>
      </c>
      <c r="C64" s="85">
        <v>5663.260269844599</v>
      </c>
      <c r="D64" s="85">
        <v>1215.582122169579</v>
      </c>
      <c r="E64" s="583">
        <v>4.6418586206411252</v>
      </c>
      <c r="F64" s="84">
        <v>863.31795709489188</v>
      </c>
      <c r="G64" s="84">
        <v>25.548352000000001</v>
      </c>
      <c r="H64" s="84">
        <v>12.3560166019651</v>
      </c>
      <c r="I64" s="85">
        <v>32.597042292064089</v>
      </c>
      <c r="J64" s="8"/>
      <c r="L64" s="1"/>
      <c r="M64" s="1"/>
      <c r="N64" s="1"/>
      <c r="O64" s="1"/>
      <c r="P64" s="1"/>
      <c r="Q64" s="1"/>
      <c r="R64" s="1"/>
      <c r="S64" s="1"/>
      <c r="T64" s="1"/>
      <c r="U64" s="1"/>
      <c r="V64" s="1"/>
      <c r="W64" s="1"/>
      <c r="X64" s="1"/>
      <c r="Y64" s="1"/>
      <c r="Z64" s="1"/>
    </row>
    <row r="65" spans="1:26" s="15" customFormat="1" x14ac:dyDescent="0.25">
      <c r="A65" s="83">
        <v>2022</v>
      </c>
      <c r="B65" s="85">
        <v>2362.395678505773</v>
      </c>
      <c r="C65" s="85">
        <v>5665.060800111426</v>
      </c>
      <c r="D65" s="85">
        <v>1159.8266088051139</v>
      </c>
      <c r="E65" s="583">
        <v>4.2071969278023751</v>
      </c>
      <c r="F65" s="84">
        <v>788.32240836668825</v>
      </c>
      <c r="G65" s="84">
        <v>26.684910299999999</v>
      </c>
      <c r="H65" s="84">
        <v>13.222433054810701</v>
      </c>
      <c r="I65" s="85">
        <v>29.481467272762782</v>
      </c>
      <c r="J65" s="8"/>
      <c r="L65" s="1"/>
      <c r="M65" s="1"/>
      <c r="N65" s="1"/>
      <c r="O65" s="1"/>
      <c r="P65" s="1"/>
      <c r="Q65" s="1"/>
      <c r="R65" s="1"/>
      <c r="S65" s="1"/>
      <c r="T65" s="1"/>
      <c r="U65" s="1"/>
      <c r="V65" s="1"/>
      <c r="W65" s="1"/>
      <c r="X65" s="1"/>
      <c r="Y65" s="1"/>
      <c r="Z65" s="1"/>
    </row>
    <row r="66" spans="1:26" s="15" customFormat="1" x14ac:dyDescent="0.25">
      <c r="A66" s="83">
        <v>2023</v>
      </c>
      <c r="B66" s="85">
        <v>2816.6327172692891</v>
      </c>
      <c r="C66" s="85">
        <v>5688.9526952789456</v>
      </c>
      <c r="D66" s="85">
        <v>1283.661460149998</v>
      </c>
      <c r="E66" s="583">
        <v>4.2499310251349254</v>
      </c>
      <c r="F66" s="84">
        <v>843.17035073531417</v>
      </c>
      <c r="G66" s="84">
        <v>24.921071228999999</v>
      </c>
      <c r="H66" s="84">
        <v>12.935174533719801</v>
      </c>
      <c r="I66" s="85">
        <v>32.765921681901617</v>
      </c>
      <c r="J66" s="8"/>
      <c r="L66" s="1"/>
      <c r="M66" s="1"/>
      <c r="N66" s="1"/>
      <c r="O66" s="1"/>
      <c r="P66" s="1"/>
      <c r="Q66" s="1"/>
      <c r="R66" s="1"/>
      <c r="S66" s="1"/>
      <c r="T66" s="1"/>
      <c r="U66" s="1"/>
      <c r="V66" s="1"/>
      <c r="W66" s="1"/>
      <c r="X66" s="1"/>
      <c r="Y66" s="1"/>
      <c r="Z66" s="1"/>
    </row>
    <row r="67" spans="1:26" s="15" customFormat="1" x14ac:dyDescent="0.25">
      <c r="A67" s="83">
        <v>2024</v>
      </c>
      <c r="B67" s="85">
        <v>2774.9062972622851</v>
      </c>
      <c r="C67" s="85">
        <v>6513.7278012184579</v>
      </c>
      <c r="D67" s="85">
        <v>1119.672109260433</v>
      </c>
      <c r="E67" s="583">
        <v>4.8095670774323249</v>
      </c>
      <c r="F67" s="84">
        <v>980.85149486087528</v>
      </c>
      <c r="G67" s="84">
        <v>30.636413961999999</v>
      </c>
      <c r="H67" s="84">
        <v>15.08893191243388</v>
      </c>
      <c r="I67" s="85">
        <v>40.671624832580157</v>
      </c>
      <c r="J67" s="8"/>
      <c r="L67" s="1"/>
      <c r="M67" s="1"/>
      <c r="N67" s="1"/>
      <c r="O67" s="1"/>
      <c r="P67" s="1"/>
      <c r="Q67" s="1"/>
      <c r="R67" s="1"/>
      <c r="S67" s="1"/>
      <c r="T67" s="1"/>
      <c r="U67" s="1"/>
      <c r="V67" s="1"/>
      <c r="W67" s="1"/>
      <c r="X67" s="1"/>
      <c r="Y67" s="1"/>
      <c r="Z67" s="1"/>
    </row>
    <row r="68" spans="1:26" s="15" customFormat="1" x14ac:dyDescent="0.25">
      <c r="A68" s="83">
        <v>2025</v>
      </c>
      <c r="B68" s="85">
        <v>2691.5246817351408</v>
      </c>
      <c r="C68" s="85">
        <v>6740.3405974722509</v>
      </c>
      <c r="D68" s="85">
        <v>1218.5783623086049</v>
      </c>
      <c r="E68" s="583">
        <v>4.5800411404614749</v>
      </c>
      <c r="F68" s="84">
        <v>1126.6203136457059</v>
      </c>
      <c r="G68" s="84">
        <v>32.825969399999998</v>
      </c>
      <c r="H68" s="84">
        <v>11.428409246300021</v>
      </c>
      <c r="I68" s="85">
        <v>38.8458495284222</v>
      </c>
      <c r="J68" s="8"/>
      <c r="L68" s="1"/>
      <c r="M68" s="1"/>
      <c r="N68" s="1"/>
      <c r="O68" s="1"/>
      <c r="P68" s="1"/>
      <c r="Q68" s="1"/>
      <c r="R68" s="1"/>
      <c r="S68" s="1"/>
      <c r="T68" s="1"/>
      <c r="U68" s="1"/>
      <c r="V68" s="1"/>
      <c r="W68" s="1"/>
      <c r="X68" s="1"/>
      <c r="Y68" s="1"/>
      <c r="Z68" s="1"/>
    </row>
    <row r="69" spans="1:26" s="15" customFormat="1" ht="26.25" x14ac:dyDescent="0.25">
      <c r="A69" s="675" t="s">
        <v>857</v>
      </c>
      <c r="B69" s="82">
        <f>SUM(B70:B73)</f>
        <v>920.55603332046303</v>
      </c>
      <c r="C69" s="82">
        <f t="shared" ref="C69:I69" si="6">SUM(C70:C73)</f>
        <v>2242.778888090786</v>
      </c>
      <c r="D69" s="82">
        <f t="shared" si="6"/>
        <v>400.83375924862213</v>
      </c>
      <c r="E69" s="82">
        <f t="shared" si="6"/>
        <v>1.3987486900705499</v>
      </c>
      <c r="F69" s="82">
        <f t="shared" si="6"/>
        <v>503.31744489333698</v>
      </c>
      <c r="G69" s="82">
        <f t="shared" si="6"/>
        <v>5.656904599999999</v>
      </c>
      <c r="H69" s="82">
        <f t="shared" si="6"/>
        <v>6.4598901252722705</v>
      </c>
      <c r="I69" s="82">
        <f t="shared" si="6"/>
        <v>12.405660458554099</v>
      </c>
      <c r="J69" s="95"/>
      <c r="L69" s="1"/>
      <c r="M69" s="1"/>
      <c r="N69" s="1"/>
      <c r="O69" s="1"/>
      <c r="P69" s="1"/>
      <c r="Q69" s="1"/>
      <c r="R69" s="1"/>
      <c r="S69" s="1"/>
      <c r="T69" s="1"/>
      <c r="U69" s="1"/>
      <c r="V69" s="1"/>
      <c r="W69" s="1"/>
      <c r="X69" s="1"/>
      <c r="Y69" s="1"/>
      <c r="Z69" s="1"/>
    </row>
    <row r="70" spans="1:26" s="15" customFormat="1" x14ac:dyDescent="0.25">
      <c r="A70" s="892" t="s">
        <v>180</v>
      </c>
      <c r="B70" s="85">
        <v>240.78663363218601</v>
      </c>
      <c r="C70" s="85">
        <v>562.76051587627001</v>
      </c>
      <c r="D70" s="85">
        <v>103.801101119187</v>
      </c>
      <c r="E70" s="96">
        <v>0.34784091727807498</v>
      </c>
      <c r="F70" s="85">
        <v>105.235639733973</v>
      </c>
      <c r="G70" s="96">
        <v>1.4194772</v>
      </c>
      <c r="H70" s="96">
        <v>1.5528770199451201</v>
      </c>
      <c r="I70" s="85">
        <v>2.3498145644415001</v>
      </c>
      <c r="J70" s="85"/>
      <c r="L70" s="1"/>
      <c r="M70" s="1"/>
      <c r="N70" s="1"/>
      <c r="O70" s="1"/>
      <c r="P70" s="1"/>
      <c r="Q70" s="1"/>
      <c r="R70" s="1"/>
      <c r="S70" s="1"/>
      <c r="T70" s="1"/>
      <c r="U70" s="1"/>
      <c r="V70" s="1"/>
      <c r="W70" s="1"/>
      <c r="X70" s="1"/>
      <c r="Y70" s="1"/>
      <c r="Z70" s="1"/>
    </row>
    <row r="71" spans="1:26" s="15" customFormat="1" x14ac:dyDescent="0.25">
      <c r="A71" s="892" t="s">
        <v>181</v>
      </c>
      <c r="B71" s="85">
        <v>207.32167257302601</v>
      </c>
      <c r="C71" s="85">
        <v>515.13940791057496</v>
      </c>
      <c r="D71" s="85">
        <v>93.857528441614306</v>
      </c>
      <c r="E71" s="583">
        <v>0.33604353116392499</v>
      </c>
      <c r="F71" s="84">
        <v>103.71133359557</v>
      </c>
      <c r="G71" s="583">
        <v>1.7330289999999999</v>
      </c>
      <c r="H71" s="583">
        <v>1.8770534800430101</v>
      </c>
      <c r="I71" s="85">
        <v>3.3023805511890001</v>
      </c>
      <c r="J71" s="85"/>
      <c r="L71" s="1"/>
      <c r="M71" s="1"/>
      <c r="N71" s="1"/>
      <c r="O71" s="1"/>
      <c r="P71" s="1"/>
      <c r="Q71" s="1"/>
      <c r="R71" s="1"/>
      <c r="S71" s="1"/>
      <c r="T71" s="1"/>
      <c r="U71" s="1"/>
      <c r="V71" s="1"/>
      <c r="W71" s="1"/>
      <c r="X71" s="1"/>
      <c r="Y71" s="1"/>
      <c r="Z71" s="1"/>
    </row>
    <row r="72" spans="1:26" s="15" customFormat="1" x14ac:dyDescent="0.25">
      <c r="A72" s="892" t="s">
        <v>773</v>
      </c>
      <c r="B72" s="85">
        <v>249.30805995212401</v>
      </c>
      <c r="C72" s="85">
        <v>547.09973049650603</v>
      </c>
      <c r="D72" s="85">
        <v>109.957577121348</v>
      </c>
      <c r="E72" s="583">
        <v>0.383578374380175</v>
      </c>
      <c r="F72" s="84">
        <v>158.505779981682</v>
      </c>
      <c r="G72" s="583">
        <v>1.3633346</v>
      </c>
      <c r="H72" s="583">
        <v>1.62083640839252</v>
      </c>
      <c r="I72" s="85">
        <v>3.5463644752104</v>
      </c>
      <c r="J72" s="85"/>
      <c r="L72" s="1"/>
      <c r="M72" s="1"/>
      <c r="N72" s="1"/>
      <c r="O72" s="1"/>
      <c r="P72" s="1"/>
      <c r="Q72" s="1"/>
      <c r="R72" s="1"/>
      <c r="S72" s="1"/>
      <c r="T72" s="1"/>
      <c r="U72" s="1"/>
      <c r="V72" s="1"/>
      <c r="W72" s="1"/>
      <c r="X72" s="1"/>
      <c r="Y72" s="1"/>
      <c r="Z72" s="1"/>
    </row>
    <row r="73" spans="1:26" s="15" customFormat="1" x14ac:dyDescent="0.25">
      <c r="A73" s="892" t="s">
        <v>834</v>
      </c>
      <c r="B73" s="85">
        <v>223.139667163127</v>
      </c>
      <c r="C73" s="85">
        <v>617.77923380743505</v>
      </c>
      <c r="D73" s="85">
        <v>93.217552566472804</v>
      </c>
      <c r="E73" s="583">
        <v>0.331285867248375</v>
      </c>
      <c r="F73" s="84">
        <v>135.86469158211199</v>
      </c>
      <c r="G73" s="583">
        <v>1.1410638</v>
      </c>
      <c r="H73" s="583">
        <v>1.4091232168916199</v>
      </c>
      <c r="I73" s="85">
        <v>3.2071008677132</v>
      </c>
      <c r="J73" s="85"/>
      <c r="L73" s="1"/>
      <c r="M73" s="1"/>
      <c r="N73" s="1"/>
      <c r="O73" s="1"/>
      <c r="P73" s="1"/>
      <c r="Q73" s="1"/>
      <c r="R73" s="1"/>
      <c r="S73" s="1"/>
      <c r="T73" s="1"/>
      <c r="U73" s="1"/>
      <c r="V73" s="1"/>
      <c r="W73" s="1"/>
      <c r="X73" s="1"/>
      <c r="Y73" s="1"/>
      <c r="Z73" s="1"/>
    </row>
    <row r="74" spans="1:26" s="15" customFormat="1" x14ac:dyDescent="0.25">
      <c r="A74" s="79"/>
      <c r="B74" s="85"/>
      <c r="C74" s="85"/>
      <c r="D74" s="85"/>
      <c r="E74" s="85"/>
      <c r="F74" s="85"/>
      <c r="G74" s="96"/>
      <c r="H74" s="85"/>
      <c r="I74" s="85"/>
      <c r="J74" s="85"/>
      <c r="L74" s="1"/>
      <c r="M74" s="1"/>
      <c r="N74" s="1"/>
      <c r="O74" s="1"/>
      <c r="P74" s="1"/>
      <c r="Q74" s="1"/>
      <c r="R74" s="1"/>
      <c r="S74" s="1"/>
      <c r="T74" s="1"/>
      <c r="U74" s="1"/>
      <c r="V74" s="1"/>
      <c r="W74" s="1"/>
      <c r="X74" s="1"/>
      <c r="Y74" s="1"/>
      <c r="Z74" s="1"/>
    </row>
    <row r="75" spans="1:26" s="15" customFormat="1" x14ac:dyDescent="0.25">
      <c r="A75" s="86" t="s">
        <v>860</v>
      </c>
      <c r="B75" s="55"/>
      <c r="C75" s="55"/>
      <c r="D75" s="55"/>
      <c r="E75" s="55"/>
      <c r="F75" s="55"/>
      <c r="G75" s="55"/>
      <c r="H75" s="55"/>
      <c r="I75" s="55"/>
      <c r="J75" s="55"/>
      <c r="L75" s="1"/>
      <c r="M75" s="1"/>
      <c r="N75" s="1"/>
      <c r="O75" s="1"/>
      <c r="P75" s="1"/>
      <c r="Q75" s="1"/>
      <c r="R75" s="1"/>
      <c r="S75" s="1"/>
      <c r="T75" s="1"/>
      <c r="U75" s="1"/>
      <c r="V75" s="1"/>
      <c r="W75" s="1"/>
      <c r="X75" s="1"/>
      <c r="Y75" s="1"/>
      <c r="Z75" s="1"/>
    </row>
    <row r="76" spans="1:26" s="15" customFormat="1" x14ac:dyDescent="0.25">
      <c r="A76" s="83" t="s">
        <v>829</v>
      </c>
      <c r="B76" s="84">
        <v>169.72801143381901</v>
      </c>
      <c r="C76" s="84">
        <v>511.32524345755002</v>
      </c>
      <c r="D76" s="84">
        <v>110.76587551403099</v>
      </c>
      <c r="E76" s="84">
        <v>0.35072130050685002</v>
      </c>
      <c r="F76" s="84">
        <v>113.191624013687</v>
      </c>
      <c r="G76" s="84">
        <v>1.1939898</v>
      </c>
      <c r="H76" s="84">
        <v>0.63414013325164198</v>
      </c>
      <c r="I76" s="84">
        <v>3.3711405053807701</v>
      </c>
      <c r="J76" s="55"/>
      <c r="L76" s="1"/>
      <c r="M76" s="1"/>
      <c r="N76" s="1"/>
      <c r="O76" s="1"/>
      <c r="P76" s="1"/>
      <c r="Q76" s="1"/>
      <c r="R76" s="1"/>
      <c r="S76" s="1"/>
      <c r="T76" s="1"/>
      <c r="U76" s="1"/>
      <c r="V76" s="1"/>
      <c r="W76" s="1"/>
      <c r="X76" s="1"/>
      <c r="Y76" s="1"/>
      <c r="Z76" s="1"/>
    </row>
    <row r="77" spans="1:26" s="15" customFormat="1" x14ac:dyDescent="0.25">
      <c r="A77" s="83" t="s">
        <v>830</v>
      </c>
      <c r="B77" s="84">
        <v>223.139667163127</v>
      </c>
      <c r="C77" s="84">
        <v>617.77923380743505</v>
      </c>
      <c r="D77" s="84">
        <v>93.217552566472804</v>
      </c>
      <c r="E77" s="84">
        <v>0.331285867248375</v>
      </c>
      <c r="F77" s="84">
        <v>135.86469158211199</v>
      </c>
      <c r="G77" s="84">
        <v>1.1410638</v>
      </c>
      <c r="H77" s="84">
        <v>1.4091232168916199</v>
      </c>
      <c r="I77" s="84">
        <v>3.2071008677132</v>
      </c>
      <c r="J77" s="55"/>
      <c r="L77" s="1"/>
      <c r="M77" s="1"/>
      <c r="N77" s="1"/>
      <c r="O77" s="1"/>
      <c r="P77" s="1"/>
      <c r="Q77" s="1"/>
      <c r="R77" s="1"/>
      <c r="S77" s="1"/>
      <c r="T77" s="1"/>
      <c r="U77" s="1"/>
      <c r="V77" s="1"/>
      <c r="W77" s="1"/>
      <c r="X77" s="1"/>
      <c r="Y77" s="1"/>
      <c r="Z77" s="1"/>
    </row>
    <row r="78" spans="1:26" s="15" customFormat="1" x14ac:dyDescent="0.25">
      <c r="A78" s="97" t="s">
        <v>239</v>
      </c>
      <c r="B78" s="87">
        <f>B77/B76-1</f>
        <v>0.31468969251510059</v>
      </c>
      <c r="C78" s="87">
        <f t="shared" ref="C78:I78" si="7">C77/C76-1</f>
        <v>0.20819232320714232</v>
      </c>
      <c r="D78" s="87">
        <f t="shared" si="7"/>
        <v>-0.15842715878082236</v>
      </c>
      <c r="E78" s="87">
        <f t="shared" si="7"/>
        <v>-5.5415605583087224E-2</v>
      </c>
      <c r="F78" s="87">
        <f t="shared" si="7"/>
        <v>0.20030693760240936</v>
      </c>
      <c r="G78" s="87">
        <f t="shared" si="7"/>
        <v>-4.4327011838794617E-2</v>
      </c>
      <c r="H78" s="87">
        <f t="shared" si="7"/>
        <v>1.2221006730265502</v>
      </c>
      <c r="I78" s="87">
        <f t="shared" si="7"/>
        <v>-4.8659982402318169E-2</v>
      </c>
      <c r="J78" s="55"/>
      <c r="L78" s="1"/>
      <c r="M78" s="1"/>
      <c r="N78" s="1"/>
      <c r="O78" s="1"/>
      <c r="P78" s="1"/>
      <c r="Q78" s="1"/>
      <c r="R78" s="1"/>
      <c r="S78" s="1"/>
      <c r="T78" s="1"/>
      <c r="U78" s="1"/>
      <c r="V78" s="1"/>
      <c r="W78" s="1"/>
      <c r="X78" s="1"/>
      <c r="Y78" s="1"/>
      <c r="Z78" s="1"/>
    </row>
    <row r="79" spans="1:26" s="15" customFormat="1" x14ac:dyDescent="0.25">
      <c r="A79" s="98"/>
      <c r="B79" s="89"/>
      <c r="C79" s="89"/>
      <c r="D79" s="89"/>
      <c r="E79" s="89"/>
      <c r="F79" s="89"/>
      <c r="G79" s="89"/>
      <c r="H79" s="89"/>
      <c r="I79" s="89"/>
      <c r="J79" s="55"/>
      <c r="L79" s="1"/>
      <c r="M79" s="1"/>
      <c r="N79" s="1"/>
      <c r="O79" s="1"/>
      <c r="P79" s="1"/>
      <c r="Q79" s="1"/>
      <c r="R79" s="1"/>
      <c r="S79" s="1"/>
      <c r="T79" s="1"/>
      <c r="U79" s="1"/>
      <c r="V79" s="1"/>
      <c r="W79" s="1"/>
      <c r="X79" s="1"/>
      <c r="Y79" s="1"/>
      <c r="Z79" s="1"/>
    </row>
    <row r="80" spans="1:26" s="15" customFormat="1" x14ac:dyDescent="0.25">
      <c r="A80" s="86" t="s">
        <v>861</v>
      </c>
      <c r="B80" s="55"/>
      <c r="C80" s="55"/>
      <c r="D80" s="55"/>
      <c r="E80" s="55"/>
      <c r="F80" s="55"/>
      <c r="G80" s="55"/>
      <c r="H80" s="55"/>
      <c r="I80" s="55"/>
      <c r="J80" s="55"/>
      <c r="L80" s="1"/>
      <c r="M80" s="1"/>
      <c r="N80" s="1"/>
      <c r="O80" s="1"/>
      <c r="P80" s="1"/>
      <c r="Q80" s="1"/>
      <c r="R80" s="1"/>
      <c r="S80" s="1"/>
      <c r="T80" s="1"/>
      <c r="U80" s="1"/>
      <c r="V80" s="1"/>
      <c r="W80" s="1"/>
      <c r="X80" s="1"/>
      <c r="Y80" s="1"/>
      <c r="Z80" s="1"/>
    </row>
    <row r="81" spans="1:26" s="15" customFormat="1" x14ac:dyDescent="0.25">
      <c r="A81" s="83" t="s">
        <v>831</v>
      </c>
      <c r="B81" s="991">
        <v>880.38932804376293</v>
      </c>
      <c r="C81" s="991">
        <v>2144.0642361494529</v>
      </c>
      <c r="D81" s="991">
        <v>346.16191568920368</v>
      </c>
      <c r="E81" s="991">
        <v>1.4714250767745749</v>
      </c>
      <c r="F81" s="991">
        <v>340.81132884022202</v>
      </c>
      <c r="G81" s="991">
        <v>10.105737599999999</v>
      </c>
      <c r="H81" s="991">
        <v>4.1411831335731621</v>
      </c>
      <c r="I81" s="991">
        <v>14.539345738106601</v>
      </c>
      <c r="J81" s="55"/>
      <c r="L81" s="1"/>
      <c r="M81" s="1"/>
      <c r="N81" s="1"/>
      <c r="O81" s="1"/>
      <c r="P81" s="1"/>
      <c r="Q81" s="1"/>
      <c r="R81" s="1"/>
      <c r="S81" s="1"/>
      <c r="T81" s="1"/>
      <c r="U81" s="1"/>
      <c r="V81" s="1"/>
      <c r="W81" s="1"/>
      <c r="X81" s="1"/>
      <c r="Y81" s="1"/>
      <c r="Z81" s="1"/>
    </row>
    <row r="82" spans="1:26" s="894" customFormat="1" x14ac:dyDescent="0.25">
      <c r="A82" s="83" t="s">
        <v>832</v>
      </c>
      <c r="B82" s="992">
        <v>920.55603332046303</v>
      </c>
      <c r="C82" s="992">
        <v>2242.778888090786</v>
      </c>
      <c r="D82" s="992">
        <v>400.83375924862207</v>
      </c>
      <c r="E82" s="992">
        <v>1.3987486900705499</v>
      </c>
      <c r="F82" s="992">
        <v>503.31744489333698</v>
      </c>
      <c r="G82" s="992">
        <v>5.656904599999999</v>
      </c>
      <c r="H82" s="992">
        <v>6.4598901252722696</v>
      </c>
      <c r="I82" s="992">
        <v>12.405660458554101</v>
      </c>
      <c r="J82" s="893"/>
      <c r="L82" s="895"/>
      <c r="M82" s="895"/>
      <c r="N82" s="895"/>
      <c r="O82" s="895"/>
      <c r="P82" s="895"/>
      <c r="Q82" s="895"/>
      <c r="R82" s="895"/>
      <c r="S82" s="895"/>
      <c r="T82" s="895"/>
      <c r="U82" s="895"/>
      <c r="V82" s="895"/>
      <c r="W82" s="895"/>
      <c r="X82" s="895"/>
      <c r="Y82" s="895"/>
      <c r="Z82" s="895"/>
    </row>
    <row r="83" spans="1:26" s="15" customFormat="1" x14ac:dyDescent="0.25">
      <c r="A83" s="97" t="s">
        <v>239</v>
      </c>
      <c r="B83" s="87">
        <f>B82/B81-1</f>
        <v>4.5623798468742205E-2</v>
      </c>
      <c r="C83" s="87">
        <f>C82/C81-1</f>
        <v>4.6040902262618699E-2</v>
      </c>
      <c r="D83" s="87">
        <f>D82/D81-1</f>
        <v>0.15793719956329544</v>
      </c>
      <c r="E83" s="87">
        <f t="shared" ref="E83:I83" si="8">E82/E81-1</f>
        <v>-4.939183642522571E-2</v>
      </c>
      <c r="F83" s="87">
        <f t="shared" si="8"/>
        <v>0.4768213445430991</v>
      </c>
      <c r="G83" s="87">
        <f t="shared" si="8"/>
        <v>-0.44022843023353397</v>
      </c>
      <c r="H83" s="87">
        <f t="shared" si="8"/>
        <v>0.55991413973002535</v>
      </c>
      <c r="I83" s="87">
        <f t="shared" si="8"/>
        <v>-0.14675249615670538</v>
      </c>
      <c r="J83" s="55"/>
      <c r="L83" s="1"/>
      <c r="M83" s="1"/>
      <c r="N83" s="1"/>
      <c r="O83" s="1"/>
      <c r="P83" s="1"/>
      <c r="Q83" s="1"/>
      <c r="R83" s="1"/>
      <c r="S83" s="1"/>
      <c r="T83" s="1"/>
      <c r="U83" s="1"/>
      <c r="V83" s="1"/>
      <c r="W83" s="1"/>
      <c r="X83" s="1"/>
      <c r="Y83" s="1"/>
      <c r="Z83" s="1"/>
    </row>
    <row r="84" spans="1:26" s="15" customFormat="1" x14ac:dyDescent="0.25">
      <c r="A84" s="98"/>
      <c r="B84" s="89"/>
      <c r="C84" s="89"/>
      <c r="D84" s="89"/>
      <c r="E84" s="89"/>
      <c r="F84" s="89"/>
      <c r="G84" s="89"/>
      <c r="H84" s="89"/>
      <c r="I84" s="89"/>
      <c r="J84" s="55"/>
      <c r="L84" s="1"/>
      <c r="M84" s="1"/>
      <c r="N84" s="1"/>
      <c r="O84" s="1"/>
      <c r="P84" s="1"/>
      <c r="Q84" s="1"/>
      <c r="R84" s="1"/>
      <c r="S84" s="1"/>
      <c r="T84" s="1"/>
      <c r="U84" s="1"/>
      <c r="V84" s="1"/>
      <c r="W84" s="1"/>
      <c r="X84" s="1"/>
      <c r="Y84" s="1"/>
      <c r="Z84" s="1"/>
    </row>
    <row r="85" spans="1:26" s="15" customFormat="1" x14ac:dyDescent="0.25">
      <c r="A85" s="88"/>
      <c r="B85" s="896"/>
      <c r="C85" s="896"/>
      <c r="D85" s="896"/>
      <c r="E85" s="896"/>
      <c r="F85" s="896"/>
      <c r="G85" s="896"/>
      <c r="H85" s="896"/>
      <c r="I85" s="896"/>
      <c r="J85" s="55"/>
      <c r="L85" s="1"/>
      <c r="M85" s="1"/>
      <c r="N85" s="1"/>
      <c r="O85" s="1"/>
      <c r="P85" s="1"/>
      <c r="Q85" s="1"/>
      <c r="R85" s="1"/>
      <c r="S85" s="1"/>
      <c r="T85" s="1"/>
      <c r="U85" s="1"/>
      <c r="V85" s="1"/>
      <c r="W85" s="1"/>
      <c r="X85" s="1"/>
      <c r="Y85" s="1"/>
      <c r="Z85" s="1"/>
    </row>
    <row r="86" spans="1:26" s="15" customFormat="1" x14ac:dyDescent="0.25">
      <c r="A86" s="86" t="s">
        <v>609</v>
      </c>
      <c r="B86" s="55"/>
      <c r="C86" s="55"/>
      <c r="D86" s="55"/>
      <c r="E86" s="55"/>
      <c r="F86" s="55"/>
      <c r="G86" s="55"/>
      <c r="H86" s="55"/>
      <c r="I86" s="55"/>
      <c r="J86" s="55"/>
      <c r="L86" s="1"/>
      <c r="M86" s="1"/>
      <c r="N86" s="1"/>
      <c r="O86" s="1"/>
      <c r="P86" s="1"/>
      <c r="Q86" s="1"/>
      <c r="R86" s="1"/>
      <c r="S86" s="1"/>
      <c r="T86" s="1"/>
      <c r="U86" s="1"/>
      <c r="V86" s="1"/>
      <c r="W86" s="1"/>
      <c r="X86" s="1"/>
      <c r="Y86" s="1"/>
      <c r="Z86" s="1"/>
    </row>
    <row r="87" spans="1:26" s="15" customFormat="1" x14ac:dyDescent="0.25">
      <c r="A87" s="83" t="s">
        <v>772</v>
      </c>
      <c r="B87" s="84">
        <v>249.30805995212401</v>
      </c>
      <c r="C87" s="84">
        <v>547.09973049650603</v>
      </c>
      <c r="D87" s="84">
        <v>109.957577121348</v>
      </c>
      <c r="E87" s="84">
        <v>0.383578374380175</v>
      </c>
      <c r="F87" s="84">
        <v>158.505779981682</v>
      </c>
      <c r="G87" s="84">
        <v>1.3633346</v>
      </c>
      <c r="H87" s="84">
        <v>1.62083640839252</v>
      </c>
      <c r="I87" s="84">
        <v>3.5463644752104</v>
      </c>
      <c r="J87" s="55"/>
      <c r="L87" s="1"/>
      <c r="M87" s="1"/>
      <c r="N87" s="1"/>
      <c r="O87" s="1"/>
      <c r="P87" s="1"/>
      <c r="Q87" s="1"/>
      <c r="R87" s="1"/>
      <c r="S87" s="1"/>
      <c r="T87" s="1"/>
      <c r="U87" s="1"/>
      <c r="V87" s="1"/>
      <c r="W87" s="1"/>
      <c r="X87" s="1"/>
      <c r="Y87" s="1"/>
      <c r="Z87" s="1"/>
    </row>
    <row r="88" spans="1:26" s="15" customFormat="1" x14ac:dyDescent="0.25">
      <c r="A88" s="83" t="s">
        <v>830</v>
      </c>
      <c r="B88" s="84">
        <v>223.139667163127</v>
      </c>
      <c r="C88" s="84">
        <v>617.77923380743505</v>
      </c>
      <c r="D88" s="84">
        <v>93.217552566472804</v>
      </c>
      <c r="E88" s="84">
        <v>0.331285867248375</v>
      </c>
      <c r="F88" s="84">
        <v>135.86469158211199</v>
      </c>
      <c r="G88" s="84">
        <v>1.1410638</v>
      </c>
      <c r="H88" s="84">
        <v>1.4091232168916199</v>
      </c>
      <c r="I88" s="84">
        <v>3.2071008677132</v>
      </c>
      <c r="J88" s="55"/>
      <c r="L88" s="1"/>
      <c r="M88" s="1"/>
      <c r="N88" s="1"/>
      <c r="O88" s="1"/>
      <c r="P88" s="1"/>
      <c r="Q88" s="1"/>
      <c r="R88" s="1"/>
      <c r="S88" s="1"/>
      <c r="T88" s="1"/>
      <c r="U88" s="1"/>
      <c r="V88" s="1"/>
      <c r="W88" s="1"/>
      <c r="X88" s="1"/>
      <c r="Y88" s="1"/>
      <c r="Z88" s="1"/>
    </row>
    <row r="89" spans="1:26" x14ac:dyDescent="0.25">
      <c r="A89" s="97" t="s">
        <v>239</v>
      </c>
      <c r="B89" s="87">
        <f>B88/B87-1</f>
        <v>-0.10496408657635159</v>
      </c>
      <c r="C89" s="87">
        <f t="shared" ref="C89:I89" si="9">C88/C87-1</f>
        <v>0.12918943178200015</v>
      </c>
      <c r="D89" s="87">
        <f t="shared" si="9"/>
        <v>-0.15224075496317169</v>
      </c>
      <c r="E89" s="87">
        <f t="shared" si="9"/>
        <v>-0.1363280899667495</v>
      </c>
      <c r="F89" s="87">
        <f t="shared" si="9"/>
        <v>-0.14284077465305411</v>
      </c>
      <c r="G89" s="87">
        <f t="shared" si="9"/>
        <v>-0.16303466515116682</v>
      </c>
      <c r="H89" s="87">
        <f t="shared" si="9"/>
        <v>-0.13061971609514167</v>
      </c>
      <c r="I89" s="87">
        <f t="shared" si="9"/>
        <v>-9.5665183279581512E-2</v>
      </c>
      <c r="J89" s="8"/>
    </row>
    <row r="92" spans="1:26" s="15" customFormat="1" x14ac:dyDescent="0.25">
      <c r="A92" s="1093" t="s">
        <v>610</v>
      </c>
      <c r="B92" s="1093"/>
      <c r="C92" s="1093"/>
      <c r="D92" s="1093"/>
      <c r="E92" s="1093"/>
      <c r="F92" s="1093"/>
      <c r="G92" s="1093"/>
      <c r="H92" s="1093"/>
      <c r="I92" s="1093"/>
      <c r="L92" s="1"/>
      <c r="M92" s="1"/>
      <c r="N92" s="1"/>
      <c r="O92" s="1"/>
      <c r="P92" s="1"/>
      <c r="Q92" s="1"/>
      <c r="R92" s="1"/>
      <c r="S92" s="1"/>
      <c r="T92" s="1"/>
      <c r="U92" s="1"/>
      <c r="V92" s="1"/>
      <c r="W92" s="1"/>
      <c r="X92" s="1"/>
      <c r="Y92" s="1"/>
      <c r="Z92" s="1"/>
    </row>
    <row r="108" spans="1:11" ht="147" customHeight="1" x14ac:dyDescent="0.25">
      <c r="A108" s="1092" t="s">
        <v>862</v>
      </c>
      <c r="B108" s="1092"/>
      <c r="C108" s="1092"/>
      <c r="D108" s="1092"/>
      <c r="E108" s="1092"/>
      <c r="F108" s="1092"/>
      <c r="G108" s="1092"/>
      <c r="H108" s="1092"/>
      <c r="I108" s="1092"/>
      <c r="J108" s="99"/>
      <c r="K108" s="99"/>
    </row>
  </sheetData>
  <mergeCells count="3">
    <mergeCell ref="A40:K40"/>
    <mergeCell ref="A92:I92"/>
    <mergeCell ref="A108:I108"/>
  </mergeCells>
  <printOptions horizontalCentered="1" verticalCentered="1"/>
  <pageMargins left="0" right="0" top="0" bottom="0" header="0.31496062992125984" footer="0.31496062992125984"/>
  <pageSetup paperSize="9" scale="4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15DD1-C949-4E5E-B49B-41A3ADD5CC20}">
  <sheetPr>
    <tabColor rgb="FF002060"/>
    <pageSetUpPr fitToPage="1"/>
  </sheetPr>
  <dimension ref="A1:V50"/>
  <sheetViews>
    <sheetView showGridLines="0" view="pageBreakPreview" zoomScaleNormal="100" zoomScaleSheetLayoutView="100" workbookViewId="0"/>
  </sheetViews>
  <sheetFormatPr baseColWidth="10" defaultColWidth="28.7109375" defaultRowHeight="12.75" x14ac:dyDescent="0.2"/>
  <cols>
    <col min="1" max="1" width="23.42578125" style="2" customWidth="1"/>
    <col min="2" max="16" width="8.28515625" style="2" customWidth="1"/>
    <col min="17" max="17" width="7.28515625" style="2" customWidth="1"/>
    <col min="18" max="18" width="2.140625" style="722" customWidth="1"/>
    <col min="19" max="19" width="7.7109375" style="3" customWidth="1"/>
    <col min="20" max="20" width="10.5703125" style="3" customWidth="1"/>
    <col min="21" max="21" width="13.7109375" style="3" customWidth="1"/>
    <col min="22" max="248" width="28.7109375" style="3"/>
    <col min="249" max="250" width="0" style="3" hidden="1" customWidth="1"/>
    <col min="251" max="266" width="7.7109375" style="3" customWidth="1"/>
    <col min="267" max="267" width="8.7109375" style="3" customWidth="1"/>
    <col min="268" max="269" width="7.7109375" style="3" customWidth="1"/>
    <col min="270" max="270" width="5.42578125" style="3" customWidth="1"/>
    <col min="271" max="271" width="5.7109375" style="3" customWidth="1"/>
    <col min="272" max="272" width="9.7109375" style="3" customWidth="1"/>
    <col min="273" max="275" width="7.7109375" style="3" customWidth="1"/>
    <col min="276" max="276" width="10.5703125" style="3" customWidth="1"/>
    <col min="277" max="277" width="13.7109375" style="3" customWidth="1"/>
    <col min="278" max="504" width="28.7109375" style="3"/>
    <col min="505" max="506" width="0" style="3" hidden="1" customWidth="1"/>
    <col min="507" max="522" width="7.7109375" style="3" customWidth="1"/>
    <col min="523" max="523" width="8.7109375" style="3" customWidth="1"/>
    <col min="524" max="525" width="7.7109375" style="3" customWidth="1"/>
    <col min="526" max="526" width="5.42578125" style="3" customWidth="1"/>
    <col min="527" max="527" width="5.7109375" style="3" customWidth="1"/>
    <col min="528" max="528" width="9.7109375" style="3" customWidth="1"/>
    <col min="529" max="531" width="7.7109375" style="3" customWidth="1"/>
    <col min="532" max="532" width="10.5703125" style="3" customWidth="1"/>
    <col min="533" max="533" width="13.7109375" style="3" customWidth="1"/>
    <col min="534" max="760" width="28.7109375" style="3"/>
    <col min="761" max="762" width="0" style="3" hidden="1" customWidth="1"/>
    <col min="763" max="778" width="7.7109375" style="3" customWidth="1"/>
    <col min="779" max="779" width="8.7109375" style="3" customWidth="1"/>
    <col min="780" max="781" width="7.7109375" style="3" customWidth="1"/>
    <col min="782" max="782" width="5.42578125" style="3" customWidth="1"/>
    <col min="783" max="783" width="5.7109375" style="3" customWidth="1"/>
    <col min="784" max="784" width="9.7109375" style="3" customWidth="1"/>
    <col min="785" max="787" width="7.7109375" style="3" customWidth="1"/>
    <col min="788" max="788" width="10.5703125" style="3" customWidth="1"/>
    <col min="789" max="789" width="13.7109375" style="3" customWidth="1"/>
    <col min="790" max="1016" width="28.7109375" style="3"/>
    <col min="1017" max="1018" width="0" style="3" hidden="1" customWidth="1"/>
    <col min="1019" max="1034" width="7.7109375" style="3" customWidth="1"/>
    <col min="1035" max="1035" width="8.7109375" style="3" customWidth="1"/>
    <col min="1036" max="1037" width="7.7109375" style="3" customWidth="1"/>
    <col min="1038" max="1038" width="5.42578125" style="3" customWidth="1"/>
    <col min="1039" max="1039" width="5.7109375" style="3" customWidth="1"/>
    <col min="1040" max="1040" width="9.7109375" style="3" customWidth="1"/>
    <col min="1041" max="1043" width="7.7109375" style="3" customWidth="1"/>
    <col min="1044" max="1044" width="10.5703125" style="3" customWidth="1"/>
    <col min="1045" max="1045" width="13.7109375" style="3" customWidth="1"/>
    <col min="1046" max="1272" width="28.7109375" style="3"/>
    <col min="1273" max="1274" width="0" style="3" hidden="1" customWidth="1"/>
    <col min="1275" max="1290" width="7.7109375" style="3" customWidth="1"/>
    <col min="1291" max="1291" width="8.7109375" style="3" customWidth="1"/>
    <col min="1292" max="1293" width="7.7109375" style="3" customWidth="1"/>
    <col min="1294" max="1294" width="5.42578125" style="3" customWidth="1"/>
    <col min="1295" max="1295" width="5.7109375" style="3" customWidth="1"/>
    <col min="1296" max="1296" width="9.7109375" style="3" customWidth="1"/>
    <col min="1297" max="1299" width="7.7109375" style="3" customWidth="1"/>
    <col min="1300" max="1300" width="10.5703125" style="3" customWidth="1"/>
    <col min="1301" max="1301" width="13.7109375" style="3" customWidth="1"/>
    <col min="1302" max="1528" width="28.7109375" style="3"/>
    <col min="1529" max="1530" width="0" style="3" hidden="1" customWidth="1"/>
    <col min="1531" max="1546" width="7.7109375" style="3" customWidth="1"/>
    <col min="1547" max="1547" width="8.7109375" style="3" customWidth="1"/>
    <col min="1548" max="1549" width="7.7109375" style="3" customWidth="1"/>
    <col min="1550" max="1550" width="5.42578125" style="3" customWidth="1"/>
    <col min="1551" max="1551" width="5.7109375" style="3" customWidth="1"/>
    <col min="1552" max="1552" width="9.7109375" style="3" customWidth="1"/>
    <col min="1553" max="1555" width="7.7109375" style="3" customWidth="1"/>
    <col min="1556" max="1556" width="10.5703125" style="3" customWidth="1"/>
    <col min="1557" max="1557" width="13.7109375" style="3" customWidth="1"/>
    <col min="1558" max="1784" width="28.7109375" style="3"/>
    <col min="1785" max="1786" width="0" style="3" hidden="1" customWidth="1"/>
    <col min="1787" max="1802" width="7.7109375" style="3" customWidth="1"/>
    <col min="1803" max="1803" width="8.7109375" style="3" customWidth="1"/>
    <col min="1804" max="1805" width="7.7109375" style="3" customWidth="1"/>
    <col min="1806" max="1806" width="5.42578125" style="3" customWidth="1"/>
    <col min="1807" max="1807" width="5.7109375" style="3" customWidth="1"/>
    <col min="1808" max="1808" width="9.7109375" style="3" customWidth="1"/>
    <col min="1809" max="1811" width="7.7109375" style="3" customWidth="1"/>
    <col min="1812" max="1812" width="10.5703125" style="3" customWidth="1"/>
    <col min="1813" max="1813" width="13.7109375" style="3" customWidth="1"/>
    <col min="1814" max="2040" width="28.7109375" style="3"/>
    <col min="2041" max="2042" width="0" style="3" hidden="1" customWidth="1"/>
    <col min="2043" max="2058" width="7.7109375" style="3" customWidth="1"/>
    <col min="2059" max="2059" width="8.7109375" style="3" customWidth="1"/>
    <col min="2060" max="2061" width="7.7109375" style="3" customWidth="1"/>
    <col min="2062" max="2062" width="5.42578125" style="3" customWidth="1"/>
    <col min="2063" max="2063" width="5.7109375" style="3" customWidth="1"/>
    <col min="2064" max="2064" width="9.7109375" style="3" customWidth="1"/>
    <col min="2065" max="2067" width="7.7109375" style="3" customWidth="1"/>
    <col min="2068" max="2068" width="10.5703125" style="3" customWidth="1"/>
    <col min="2069" max="2069" width="13.7109375" style="3" customWidth="1"/>
    <col min="2070" max="2296" width="28.7109375" style="3"/>
    <col min="2297" max="2298" width="0" style="3" hidden="1" customWidth="1"/>
    <col min="2299" max="2314" width="7.7109375" style="3" customWidth="1"/>
    <col min="2315" max="2315" width="8.7109375" style="3" customWidth="1"/>
    <col min="2316" max="2317" width="7.7109375" style="3" customWidth="1"/>
    <col min="2318" max="2318" width="5.42578125" style="3" customWidth="1"/>
    <col min="2319" max="2319" width="5.7109375" style="3" customWidth="1"/>
    <col min="2320" max="2320" width="9.7109375" style="3" customWidth="1"/>
    <col min="2321" max="2323" width="7.7109375" style="3" customWidth="1"/>
    <col min="2324" max="2324" width="10.5703125" style="3" customWidth="1"/>
    <col min="2325" max="2325" width="13.7109375" style="3" customWidth="1"/>
    <col min="2326" max="2552" width="28.7109375" style="3"/>
    <col min="2553" max="2554" width="0" style="3" hidden="1" customWidth="1"/>
    <col min="2555" max="2570" width="7.7109375" style="3" customWidth="1"/>
    <col min="2571" max="2571" width="8.7109375" style="3" customWidth="1"/>
    <col min="2572" max="2573" width="7.7109375" style="3" customWidth="1"/>
    <col min="2574" max="2574" width="5.42578125" style="3" customWidth="1"/>
    <col min="2575" max="2575" width="5.7109375" style="3" customWidth="1"/>
    <col min="2576" max="2576" width="9.7109375" style="3" customWidth="1"/>
    <col min="2577" max="2579" width="7.7109375" style="3" customWidth="1"/>
    <col min="2580" max="2580" width="10.5703125" style="3" customWidth="1"/>
    <col min="2581" max="2581" width="13.7109375" style="3" customWidth="1"/>
    <col min="2582" max="2808" width="28.7109375" style="3"/>
    <col min="2809" max="2810" width="0" style="3" hidden="1" customWidth="1"/>
    <col min="2811" max="2826" width="7.7109375" style="3" customWidth="1"/>
    <col min="2827" max="2827" width="8.7109375" style="3" customWidth="1"/>
    <col min="2828" max="2829" width="7.7109375" style="3" customWidth="1"/>
    <col min="2830" max="2830" width="5.42578125" style="3" customWidth="1"/>
    <col min="2831" max="2831" width="5.7109375" style="3" customWidth="1"/>
    <col min="2832" max="2832" width="9.7109375" style="3" customWidth="1"/>
    <col min="2833" max="2835" width="7.7109375" style="3" customWidth="1"/>
    <col min="2836" max="2836" width="10.5703125" style="3" customWidth="1"/>
    <col min="2837" max="2837" width="13.7109375" style="3" customWidth="1"/>
    <col min="2838" max="3064" width="28.7109375" style="3"/>
    <col min="3065" max="3066" width="0" style="3" hidden="1" customWidth="1"/>
    <col min="3067" max="3082" width="7.7109375" style="3" customWidth="1"/>
    <col min="3083" max="3083" width="8.7109375" style="3" customWidth="1"/>
    <col min="3084" max="3085" width="7.7109375" style="3" customWidth="1"/>
    <col min="3086" max="3086" width="5.42578125" style="3" customWidth="1"/>
    <col min="3087" max="3087" width="5.7109375" style="3" customWidth="1"/>
    <col min="3088" max="3088" width="9.7109375" style="3" customWidth="1"/>
    <col min="3089" max="3091" width="7.7109375" style="3" customWidth="1"/>
    <col min="3092" max="3092" width="10.5703125" style="3" customWidth="1"/>
    <col min="3093" max="3093" width="13.7109375" style="3" customWidth="1"/>
    <col min="3094" max="3320" width="28.7109375" style="3"/>
    <col min="3321" max="3322" width="0" style="3" hidden="1" customWidth="1"/>
    <col min="3323" max="3338" width="7.7109375" style="3" customWidth="1"/>
    <col min="3339" max="3339" width="8.7109375" style="3" customWidth="1"/>
    <col min="3340" max="3341" width="7.7109375" style="3" customWidth="1"/>
    <col min="3342" max="3342" width="5.42578125" style="3" customWidth="1"/>
    <col min="3343" max="3343" width="5.7109375" style="3" customWidth="1"/>
    <col min="3344" max="3344" width="9.7109375" style="3" customWidth="1"/>
    <col min="3345" max="3347" width="7.7109375" style="3" customWidth="1"/>
    <col min="3348" max="3348" width="10.5703125" style="3" customWidth="1"/>
    <col min="3349" max="3349" width="13.7109375" style="3" customWidth="1"/>
    <col min="3350" max="3576" width="28.7109375" style="3"/>
    <col min="3577" max="3578" width="0" style="3" hidden="1" customWidth="1"/>
    <col min="3579" max="3594" width="7.7109375" style="3" customWidth="1"/>
    <col min="3595" max="3595" width="8.7109375" style="3" customWidth="1"/>
    <col min="3596" max="3597" width="7.7109375" style="3" customWidth="1"/>
    <col min="3598" max="3598" width="5.42578125" style="3" customWidth="1"/>
    <col min="3599" max="3599" width="5.7109375" style="3" customWidth="1"/>
    <col min="3600" max="3600" width="9.7109375" style="3" customWidth="1"/>
    <col min="3601" max="3603" width="7.7109375" style="3" customWidth="1"/>
    <col min="3604" max="3604" width="10.5703125" style="3" customWidth="1"/>
    <col min="3605" max="3605" width="13.7109375" style="3" customWidth="1"/>
    <col min="3606" max="3832" width="28.7109375" style="3"/>
    <col min="3833" max="3834" width="0" style="3" hidden="1" customWidth="1"/>
    <col min="3835" max="3850" width="7.7109375" style="3" customWidth="1"/>
    <col min="3851" max="3851" width="8.7109375" style="3" customWidth="1"/>
    <col min="3852" max="3853" width="7.7109375" style="3" customWidth="1"/>
    <col min="3854" max="3854" width="5.42578125" style="3" customWidth="1"/>
    <col min="3855" max="3855" width="5.7109375" style="3" customWidth="1"/>
    <col min="3856" max="3856" width="9.7109375" style="3" customWidth="1"/>
    <col min="3857" max="3859" width="7.7109375" style="3" customWidth="1"/>
    <col min="3860" max="3860" width="10.5703125" style="3" customWidth="1"/>
    <col min="3861" max="3861" width="13.7109375" style="3" customWidth="1"/>
    <col min="3862" max="4088" width="28.7109375" style="3"/>
    <col min="4089" max="4090" width="0" style="3" hidden="1" customWidth="1"/>
    <col min="4091" max="4106" width="7.7109375" style="3" customWidth="1"/>
    <col min="4107" max="4107" width="8.7109375" style="3" customWidth="1"/>
    <col min="4108" max="4109" width="7.7109375" style="3" customWidth="1"/>
    <col min="4110" max="4110" width="5.42578125" style="3" customWidth="1"/>
    <col min="4111" max="4111" width="5.7109375" style="3" customWidth="1"/>
    <col min="4112" max="4112" width="9.7109375" style="3" customWidth="1"/>
    <col min="4113" max="4115" width="7.7109375" style="3" customWidth="1"/>
    <col min="4116" max="4116" width="10.5703125" style="3" customWidth="1"/>
    <col min="4117" max="4117" width="13.7109375" style="3" customWidth="1"/>
    <col min="4118" max="4344" width="28.7109375" style="3"/>
    <col min="4345" max="4346" width="0" style="3" hidden="1" customWidth="1"/>
    <col min="4347" max="4362" width="7.7109375" style="3" customWidth="1"/>
    <col min="4363" max="4363" width="8.7109375" style="3" customWidth="1"/>
    <col min="4364" max="4365" width="7.7109375" style="3" customWidth="1"/>
    <col min="4366" max="4366" width="5.42578125" style="3" customWidth="1"/>
    <col min="4367" max="4367" width="5.7109375" style="3" customWidth="1"/>
    <col min="4368" max="4368" width="9.7109375" style="3" customWidth="1"/>
    <col min="4369" max="4371" width="7.7109375" style="3" customWidth="1"/>
    <col min="4372" max="4372" width="10.5703125" style="3" customWidth="1"/>
    <col min="4373" max="4373" width="13.7109375" style="3" customWidth="1"/>
    <col min="4374" max="4600" width="28.7109375" style="3"/>
    <col min="4601" max="4602" width="0" style="3" hidden="1" customWidth="1"/>
    <col min="4603" max="4618" width="7.7109375" style="3" customWidth="1"/>
    <col min="4619" max="4619" width="8.7109375" style="3" customWidth="1"/>
    <col min="4620" max="4621" width="7.7109375" style="3" customWidth="1"/>
    <col min="4622" max="4622" width="5.42578125" style="3" customWidth="1"/>
    <col min="4623" max="4623" width="5.7109375" style="3" customWidth="1"/>
    <col min="4624" max="4624" width="9.7109375" style="3" customWidth="1"/>
    <col min="4625" max="4627" width="7.7109375" style="3" customWidth="1"/>
    <col min="4628" max="4628" width="10.5703125" style="3" customWidth="1"/>
    <col min="4629" max="4629" width="13.7109375" style="3" customWidth="1"/>
    <col min="4630" max="4856" width="28.7109375" style="3"/>
    <col min="4857" max="4858" width="0" style="3" hidden="1" customWidth="1"/>
    <col min="4859" max="4874" width="7.7109375" style="3" customWidth="1"/>
    <col min="4875" max="4875" width="8.7109375" style="3" customWidth="1"/>
    <col min="4876" max="4877" width="7.7109375" style="3" customWidth="1"/>
    <col min="4878" max="4878" width="5.42578125" style="3" customWidth="1"/>
    <col min="4879" max="4879" width="5.7109375" style="3" customWidth="1"/>
    <col min="4880" max="4880" width="9.7109375" style="3" customWidth="1"/>
    <col min="4881" max="4883" width="7.7109375" style="3" customWidth="1"/>
    <col min="4884" max="4884" width="10.5703125" style="3" customWidth="1"/>
    <col min="4885" max="4885" width="13.7109375" style="3" customWidth="1"/>
    <col min="4886" max="5112" width="28.7109375" style="3"/>
    <col min="5113" max="5114" width="0" style="3" hidden="1" customWidth="1"/>
    <col min="5115" max="5130" width="7.7109375" style="3" customWidth="1"/>
    <col min="5131" max="5131" width="8.7109375" style="3" customWidth="1"/>
    <col min="5132" max="5133" width="7.7109375" style="3" customWidth="1"/>
    <col min="5134" max="5134" width="5.42578125" style="3" customWidth="1"/>
    <col min="5135" max="5135" width="5.7109375" style="3" customWidth="1"/>
    <col min="5136" max="5136" width="9.7109375" style="3" customWidth="1"/>
    <col min="5137" max="5139" width="7.7109375" style="3" customWidth="1"/>
    <col min="5140" max="5140" width="10.5703125" style="3" customWidth="1"/>
    <col min="5141" max="5141" width="13.7109375" style="3" customWidth="1"/>
    <col min="5142" max="5368" width="28.7109375" style="3"/>
    <col min="5369" max="5370" width="0" style="3" hidden="1" customWidth="1"/>
    <col min="5371" max="5386" width="7.7109375" style="3" customWidth="1"/>
    <col min="5387" max="5387" width="8.7109375" style="3" customWidth="1"/>
    <col min="5388" max="5389" width="7.7109375" style="3" customWidth="1"/>
    <col min="5390" max="5390" width="5.42578125" style="3" customWidth="1"/>
    <col min="5391" max="5391" width="5.7109375" style="3" customWidth="1"/>
    <col min="5392" max="5392" width="9.7109375" style="3" customWidth="1"/>
    <col min="5393" max="5395" width="7.7109375" style="3" customWidth="1"/>
    <col min="5396" max="5396" width="10.5703125" style="3" customWidth="1"/>
    <col min="5397" max="5397" width="13.7109375" style="3" customWidth="1"/>
    <col min="5398" max="5624" width="28.7109375" style="3"/>
    <col min="5625" max="5626" width="0" style="3" hidden="1" customWidth="1"/>
    <col min="5627" max="5642" width="7.7109375" style="3" customWidth="1"/>
    <col min="5643" max="5643" width="8.7109375" style="3" customWidth="1"/>
    <col min="5644" max="5645" width="7.7109375" style="3" customWidth="1"/>
    <col min="5646" max="5646" width="5.42578125" style="3" customWidth="1"/>
    <col min="5647" max="5647" width="5.7109375" style="3" customWidth="1"/>
    <col min="5648" max="5648" width="9.7109375" style="3" customWidth="1"/>
    <col min="5649" max="5651" width="7.7109375" style="3" customWidth="1"/>
    <col min="5652" max="5652" width="10.5703125" style="3" customWidth="1"/>
    <col min="5653" max="5653" width="13.7109375" style="3" customWidth="1"/>
    <col min="5654" max="5880" width="28.7109375" style="3"/>
    <col min="5881" max="5882" width="0" style="3" hidden="1" customWidth="1"/>
    <col min="5883" max="5898" width="7.7109375" style="3" customWidth="1"/>
    <col min="5899" max="5899" width="8.7109375" style="3" customWidth="1"/>
    <col min="5900" max="5901" width="7.7109375" style="3" customWidth="1"/>
    <col min="5902" max="5902" width="5.42578125" style="3" customWidth="1"/>
    <col min="5903" max="5903" width="5.7109375" style="3" customWidth="1"/>
    <col min="5904" max="5904" width="9.7109375" style="3" customWidth="1"/>
    <col min="5905" max="5907" width="7.7109375" style="3" customWidth="1"/>
    <col min="5908" max="5908" width="10.5703125" style="3" customWidth="1"/>
    <col min="5909" max="5909" width="13.7109375" style="3" customWidth="1"/>
    <col min="5910" max="6136" width="28.7109375" style="3"/>
    <col min="6137" max="6138" width="0" style="3" hidden="1" customWidth="1"/>
    <col min="6139" max="6154" width="7.7109375" style="3" customWidth="1"/>
    <col min="6155" max="6155" width="8.7109375" style="3" customWidth="1"/>
    <col min="6156" max="6157" width="7.7109375" style="3" customWidth="1"/>
    <col min="6158" max="6158" width="5.42578125" style="3" customWidth="1"/>
    <col min="6159" max="6159" width="5.7109375" style="3" customWidth="1"/>
    <col min="6160" max="6160" width="9.7109375" style="3" customWidth="1"/>
    <col min="6161" max="6163" width="7.7109375" style="3" customWidth="1"/>
    <col min="6164" max="6164" width="10.5703125" style="3" customWidth="1"/>
    <col min="6165" max="6165" width="13.7109375" style="3" customWidth="1"/>
    <col min="6166" max="6392" width="28.7109375" style="3"/>
    <col min="6393" max="6394" width="0" style="3" hidden="1" customWidth="1"/>
    <col min="6395" max="6410" width="7.7109375" style="3" customWidth="1"/>
    <col min="6411" max="6411" width="8.7109375" style="3" customWidth="1"/>
    <col min="6412" max="6413" width="7.7109375" style="3" customWidth="1"/>
    <col min="6414" max="6414" width="5.42578125" style="3" customWidth="1"/>
    <col min="6415" max="6415" width="5.7109375" style="3" customWidth="1"/>
    <col min="6416" max="6416" width="9.7109375" style="3" customWidth="1"/>
    <col min="6417" max="6419" width="7.7109375" style="3" customWidth="1"/>
    <col min="6420" max="6420" width="10.5703125" style="3" customWidth="1"/>
    <col min="6421" max="6421" width="13.7109375" style="3" customWidth="1"/>
    <col min="6422" max="6648" width="28.7109375" style="3"/>
    <col min="6649" max="6650" width="0" style="3" hidden="1" customWidth="1"/>
    <col min="6651" max="6666" width="7.7109375" style="3" customWidth="1"/>
    <col min="6667" max="6667" width="8.7109375" style="3" customWidth="1"/>
    <col min="6668" max="6669" width="7.7109375" style="3" customWidth="1"/>
    <col min="6670" max="6670" width="5.42578125" style="3" customWidth="1"/>
    <col min="6671" max="6671" width="5.7109375" style="3" customWidth="1"/>
    <col min="6672" max="6672" width="9.7109375" style="3" customWidth="1"/>
    <col min="6673" max="6675" width="7.7109375" style="3" customWidth="1"/>
    <col min="6676" max="6676" width="10.5703125" style="3" customWidth="1"/>
    <col min="6677" max="6677" width="13.7109375" style="3" customWidth="1"/>
    <col min="6678" max="6904" width="28.7109375" style="3"/>
    <col min="6905" max="6906" width="0" style="3" hidden="1" customWidth="1"/>
    <col min="6907" max="6922" width="7.7109375" style="3" customWidth="1"/>
    <col min="6923" max="6923" width="8.7109375" style="3" customWidth="1"/>
    <col min="6924" max="6925" width="7.7109375" style="3" customWidth="1"/>
    <col min="6926" max="6926" width="5.42578125" style="3" customWidth="1"/>
    <col min="6927" max="6927" width="5.7109375" style="3" customWidth="1"/>
    <col min="6928" max="6928" width="9.7109375" style="3" customWidth="1"/>
    <col min="6929" max="6931" width="7.7109375" style="3" customWidth="1"/>
    <col min="6932" max="6932" width="10.5703125" style="3" customWidth="1"/>
    <col min="6933" max="6933" width="13.7109375" style="3" customWidth="1"/>
    <col min="6934" max="7160" width="28.7109375" style="3"/>
    <col min="7161" max="7162" width="0" style="3" hidden="1" customWidth="1"/>
    <col min="7163" max="7178" width="7.7109375" style="3" customWidth="1"/>
    <col min="7179" max="7179" width="8.7109375" style="3" customWidth="1"/>
    <col min="7180" max="7181" width="7.7109375" style="3" customWidth="1"/>
    <col min="7182" max="7182" width="5.42578125" style="3" customWidth="1"/>
    <col min="7183" max="7183" width="5.7109375" style="3" customWidth="1"/>
    <col min="7184" max="7184" width="9.7109375" style="3" customWidth="1"/>
    <col min="7185" max="7187" width="7.7109375" style="3" customWidth="1"/>
    <col min="7188" max="7188" width="10.5703125" style="3" customWidth="1"/>
    <col min="7189" max="7189" width="13.7109375" style="3" customWidth="1"/>
    <col min="7190" max="7416" width="28.7109375" style="3"/>
    <col min="7417" max="7418" width="0" style="3" hidden="1" customWidth="1"/>
    <col min="7419" max="7434" width="7.7109375" style="3" customWidth="1"/>
    <col min="7435" max="7435" width="8.7109375" style="3" customWidth="1"/>
    <col min="7436" max="7437" width="7.7109375" style="3" customWidth="1"/>
    <col min="7438" max="7438" width="5.42578125" style="3" customWidth="1"/>
    <col min="7439" max="7439" width="5.7109375" style="3" customWidth="1"/>
    <col min="7440" max="7440" width="9.7109375" style="3" customWidth="1"/>
    <col min="7441" max="7443" width="7.7109375" style="3" customWidth="1"/>
    <col min="7444" max="7444" width="10.5703125" style="3" customWidth="1"/>
    <col min="7445" max="7445" width="13.7109375" style="3" customWidth="1"/>
    <col min="7446" max="7672" width="28.7109375" style="3"/>
    <col min="7673" max="7674" width="0" style="3" hidden="1" customWidth="1"/>
    <col min="7675" max="7690" width="7.7109375" style="3" customWidth="1"/>
    <col min="7691" max="7691" width="8.7109375" style="3" customWidth="1"/>
    <col min="7692" max="7693" width="7.7109375" style="3" customWidth="1"/>
    <col min="7694" max="7694" width="5.42578125" style="3" customWidth="1"/>
    <col min="7695" max="7695" width="5.7109375" style="3" customWidth="1"/>
    <col min="7696" max="7696" width="9.7109375" style="3" customWidth="1"/>
    <col min="7697" max="7699" width="7.7109375" style="3" customWidth="1"/>
    <col min="7700" max="7700" width="10.5703125" style="3" customWidth="1"/>
    <col min="7701" max="7701" width="13.7109375" style="3" customWidth="1"/>
    <col min="7702" max="7928" width="28.7109375" style="3"/>
    <col min="7929" max="7930" width="0" style="3" hidden="1" customWidth="1"/>
    <col min="7931" max="7946" width="7.7109375" style="3" customWidth="1"/>
    <col min="7947" max="7947" width="8.7109375" style="3" customWidth="1"/>
    <col min="7948" max="7949" width="7.7109375" style="3" customWidth="1"/>
    <col min="7950" max="7950" width="5.42578125" style="3" customWidth="1"/>
    <col min="7951" max="7951" width="5.7109375" style="3" customWidth="1"/>
    <col min="7952" max="7952" width="9.7109375" style="3" customWidth="1"/>
    <col min="7953" max="7955" width="7.7109375" style="3" customWidth="1"/>
    <col min="7956" max="7956" width="10.5703125" style="3" customWidth="1"/>
    <col min="7957" max="7957" width="13.7109375" style="3" customWidth="1"/>
    <col min="7958" max="8184" width="28.7109375" style="3"/>
    <col min="8185" max="8186" width="0" style="3" hidden="1" customWidth="1"/>
    <col min="8187" max="8202" width="7.7109375" style="3" customWidth="1"/>
    <col min="8203" max="8203" width="8.7109375" style="3" customWidth="1"/>
    <col min="8204" max="8205" width="7.7109375" style="3" customWidth="1"/>
    <col min="8206" max="8206" width="5.42578125" style="3" customWidth="1"/>
    <col min="8207" max="8207" width="5.7109375" style="3" customWidth="1"/>
    <col min="8208" max="8208" width="9.7109375" style="3" customWidth="1"/>
    <col min="8209" max="8211" width="7.7109375" style="3" customWidth="1"/>
    <col min="8212" max="8212" width="10.5703125" style="3" customWidth="1"/>
    <col min="8213" max="8213" width="13.7109375" style="3" customWidth="1"/>
    <col min="8214" max="8440" width="28.7109375" style="3"/>
    <col min="8441" max="8442" width="0" style="3" hidden="1" customWidth="1"/>
    <col min="8443" max="8458" width="7.7109375" style="3" customWidth="1"/>
    <col min="8459" max="8459" width="8.7109375" style="3" customWidth="1"/>
    <col min="8460" max="8461" width="7.7109375" style="3" customWidth="1"/>
    <col min="8462" max="8462" width="5.42578125" style="3" customWidth="1"/>
    <col min="8463" max="8463" width="5.7109375" style="3" customWidth="1"/>
    <col min="8464" max="8464" width="9.7109375" style="3" customWidth="1"/>
    <col min="8465" max="8467" width="7.7109375" style="3" customWidth="1"/>
    <col min="8468" max="8468" width="10.5703125" style="3" customWidth="1"/>
    <col min="8469" max="8469" width="13.7109375" style="3" customWidth="1"/>
    <col min="8470" max="8696" width="28.7109375" style="3"/>
    <col min="8697" max="8698" width="0" style="3" hidden="1" customWidth="1"/>
    <col min="8699" max="8714" width="7.7109375" style="3" customWidth="1"/>
    <col min="8715" max="8715" width="8.7109375" style="3" customWidth="1"/>
    <col min="8716" max="8717" width="7.7109375" style="3" customWidth="1"/>
    <col min="8718" max="8718" width="5.42578125" style="3" customWidth="1"/>
    <col min="8719" max="8719" width="5.7109375" style="3" customWidth="1"/>
    <col min="8720" max="8720" width="9.7109375" style="3" customWidth="1"/>
    <col min="8721" max="8723" width="7.7109375" style="3" customWidth="1"/>
    <col min="8724" max="8724" width="10.5703125" style="3" customWidth="1"/>
    <col min="8725" max="8725" width="13.7109375" style="3" customWidth="1"/>
    <col min="8726" max="8952" width="28.7109375" style="3"/>
    <col min="8953" max="8954" width="0" style="3" hidden="1" customWidth="1"/>
    <col min="8955" max="8970" width="7.7109375" style="3" customWidth="1"/>
    <col min="8971" max="8971" width="8.7109375" style="3" customWidth="1"/>
    <col min="8972" max="8973" width="7.7109375" style="3" customWidth="1"/>
    <col min="8974" max="8974" width="5.42578125" style="3" customWidth="1"/>
    <col min="8975" max="8975" width="5.7109375" style="3" customWidth="1"/>
    <col min="8976" max="8976" width="9.7109375" style="3" customWidth="1"/>
    <col min="8977" max="8979" width="7.7109375" style="3" customWidth="1"/>
    <col min="8980" max="8980" width="10.5703125" style="3" customWidth="1"/>
    <col min="8981" max="8981" width="13.7109375" style="3" customWidth="1"/>
    <col min="8982" max="9208" width="28.7109375" style="3"/>
    <col min="9209" max="9210" width="0" style="3" hidden="1" customWidth="1"/>
    <col min="9211" max="9226" width="7.7109375" style="3" customWidth="1"/>
    <col min="9227" max="9227" width="8.7109375" style="3" customWidth="1"/>
    <col min="9228" max="9229" width="7.7109375" style="3" customWidth="1"/>
    <col min="9230" max="9230" width="5.42578125" style="3" customWidth="1"/>
    <col min="9231" max="9231" width="5.7109375" style="3" customWidth="1"/>
    <col min="9232" max="9232" width="9.7109375" style="3" customWidth="1"/>
    <col min="9233" max="9235" width="7.7109375" style="3" customWidth="1"/>
    <col min="9236" max="9236" width="10.5703125" style="3" customWidth="1"/>
    <col min="9237" max="9237" width="13.7109375" style="3" customWidth="1"/>
    <col min="9238" max="9464" width="28.7109375" style="3"/>
    <col min="9465" max="9466" width="0" style="3" hidden="1" customWidth="1"/>
    <col min="9467" max="9482" width="7.7109375" style="3" customWidth="1"/>
    <col min="9483" max="9483" width="8.7109375" style="3" customWidth="1"/>
    <col min="9484" max="9485" width="7.7109375" style="3" customWidth="1"/>
    <col min="9486" max="9486" width="5.42578125" style="3" customWidth="1"/>
    <col min="9487" max="9487" width="5.7109375" style="3" customWidth="1"/>
    <col min="9488" max="9488" width="9.7109375" style="3" customWidth="1"/>
    <col min="9489" max="9491" width="7.7109375" style="3" customWidth="1"/>
    <col min="9492" max="9492" width="10.5703125" style="3" customWidth="1"/>
    <col min="9493" max="9493" width="13.7109375" style="3" customWidth="1"/>
    <col min="9494" max="9720" width="28.7109375" style="3"/>
    <col min="9721" max="9722" width="0" style="3" hidden="1" customWidth="1"/>
    <col min="9723" max="9738" width="7.7109375" style="3" customWidth="1"/>
    <col min="9739" max="9739" width="8.7109375" style="3" customWidth="1"/>
    <col min="9740" max="9741" width="7.7109375" style="3" customWidth="1"/>
    <col min="9742" max="9742" width="5.42578125" style="3" customWidth="1"/>
    <col min="9743" max="9743" width="5.7109375" style="3" customWidth="1"/>
    <col min="9744" max="9744" width="9.7109375" style="3" customWidth="1"/>
    <col min="9745" max="9747" width="7.7109375" style="3" customWidth="1"/>
    <col min="9748" max="9748" width="10.5703125" style="3" customWidth="1"/>
    <col min="9749" max="9749" width="13.7109375" style="3" customWidth="1"/>
    <col min="9750" max="9976" width="28.7109375" style="3"/>
    <col min="9977" max="9978" width="0" style="3" hidden="1" customWidth="1"/>
    <col min="9979" max="9994" width="7.7109375" style="3" customWidth="1"/>
    <col min="9995" max="9995" width="8.7109375" style="3" customWidth="1"/>
    <col min="9996" max="9997" width="7.7109375" style="3" customWidth="1"/>
    <col min="9998" max="9998" width="5.42578125" style="3" customWidth="1"/>
    <col min="9999" max="9999" width="5.7109375" style="3" customWidth="1"/>
    <col min="10000" max="10000" width="9.7109375" style="3" customWidth="1"/>
    <col min="10001" max="10003" width="7.7109375" style="3" customWidth="1"/>
    <col min="10004" max="10004" width="10.5703125" style="3" customWidth="1"/>
    <col min="10005" max="10005" width="13.7109375" style="3" customWidth="1"/>
    <col min="10006" max="10232" width="28.7109375" style="3"/>
    <col min="10233" max="10234" width="0" style="3" hidden="1" customWidth="1"/>
    <col min="10235" max="10250" width="7.7109375" style="3" customWidth="1"/>
    <col min="10251" max="10251" width="8.7109375" style="3" customWidth="1"/>
    <col min="10252" max="10253" width="7.7109375" style="3" customWidth="1"/>
    <col min="10254" max="10254" width="5.42578125" style="3" customWidth="1"/>
    <col min="10255" max="10255" width="5.7109375" style="3" customWidth="1"/>
    <col min="10256" max="10256" width="9.7109375" style="3" customWidth="1"/>
    <col min="10257" max="10259" width="7.7109375" style="3" customWidth="1"/>
    <col min="10260" max="10260" width="10.5703125" style="3" customWidth="1"/>
    <col min="10261" max="10261" width="13.7109375" style="3" customWidth="1"/>
    <col min="10262" max="10488" width="28.7109375" style="3"/>
    <col min="10489" max="10490" width="0" style="3" hidden="1" customWidth="1"/>
    <col min="10491" max="10506" width="7.7109375" style="3" customWidth="1"/>
    <col min="10507" max="10507" width="8.7109375" style="3" customWidth="1"/>
    <col min="10508" max="10509" width="7.7109375" style="3" customWidth="1"/>
    <col min="10510" max="10510" width="5.42578125" style="3" customWidth="1"/>
    <col min="10511" max="10511" width="5.7109375" style="3" customWidth="1"/>
    <col min="10512" max="10512" width="9.7109375" style="3" customWidth="1"/>
    <col min="10513" max="10515" width="7.7109375" style="3" customWidth="1"/>
    <col min="10516" max="10516" width="10.5703125" style="3" customWidth="1"/>
    <col min="10517" max="10517" width="13.7109375" style="3" customWidth="1"/>
    <col min="10518" max="10744" width="28.7109375" style="3"/>
    <col min="10745" max="10746" width="0" style="3" hidden="1" customWidth="1"/>
    <col min="10747" max="10762" width="7.7109375" style="3" customWidth="1"/>
    <col min="10763" max="10763" width="8.7109375" style="3" customWidth="1"/>
    <col min="10764" max="10765" width="7.7109375" style="3" customWidth="1"/>
    <col min="10766" max="10766" width="5.42578125" style="3" customWidth="1"/>
    <col min="10767" max="10767" width="5.7109375" style="3" customWidth="1"/>
    <col min="10768" max="10768" width="9.7109375" style="3" customWidth="1"/>
    <col min="10769" max="10771" width="7.7109375" style="3" customWidth="1"/>
    <col min="10772" max="10772" width="10.5703125" style="3" customWidth="1"/>
    <col min="10773" max="10773" width="13.7109375" style="3" customWidth="1"/>
    <col min="10774" max="11000" width="28.7109375" style="3"/>
    <col min="11001" max="11002" width="0" style="3" hidden="1" customWidth="1"/>
    <col min="11003" max="11018" width="7.7109375" style="3" customWidth="1"/>
    <col min="11019" max="11019" width="8.7109375" style="3" customWidth="1"/>
    <col min="11020" max="11021" width="7.7109375" style="3" customWidth="1"/>
    <col min="11022" max="11022" width="5.42578125" style="3" customWidth="1"/>
    <col min="11023" max="11023" width="5.7109375" style="3" customWidth="1"/>
    <col min="11024" max="11024" width="9.7109375" style="3" customWidth="1"/>
    <col min="11025" max="11027" width="7.7109375" style="3" customWidth="1"/>
    <col min="11028" max="11028" width="10.5703125" style="3" customWidth="1"/>
    <col min="11029" max="11029" width="13.7109375" style="3" customWidth="1"/>
    <col min="11030" max="11256" width="28.7109375" style="3"/>
    <col min="11257" max="11258" width="0" style="3" hidden="1" customWidth="1"/>
    <col min="11259" max="11274" width="7.7109375" style="3" customWidth="1"/>
    <col min="11275" max="11275" width="8.7109375" style="3" customWidth="1"/>
    <col min="11276" max="11277" width="7.7109375" style="3" customWidth="1"/>
    <col min="11278" max="11278" width="5.42578125" style="3" customWidth="1"/>
    <col min="11279" max="11279" width="5.7109375" style="3" customWidth="1"/>
    <col min="11280" max="11280" width="9.7109375" style="3" customWidth="1"/>
    <col min="11281" max="11283" width="7.7109375" style="3" customWidth="1"/>
    <col min="11284" max="11284" width="10.5703125" style="3" customWidth="1"/>
    <col min="11285" max="11285" width="13.7109375" style="3" customWidth="1"/>
    <col min="11286" max="11512" width="28.7109375" style="3"/>
    <col min="11513" max="11514" width="0" style="3" hidden="1" customWidth="1"/>
    <col min="11515" max="11530" width="7.7109375" style="3" customWidth="1"/>
    <col min="11531" max="11531" width="8.7109375" style="3" customWidth="1"/>
    <col min="11532" max="11533" width="7.7109375" style="3" customWidth="1"/>
    <col min="11534" max="11534" width="5.42578125" style="3" customWidth="1"/>
    <col min="11535" max="11535" width="5.7109375" style="3" customWidth="1"/>
    <col min="11536" max="11536" width="9.7109375" style="3" customWidth="1"/>
    <col min="11537" max="11539" width="7.7109375" style="3" customWidth="1"/>
    <col min="11540" max="11540" width="10.5703125" style="3" customWidth="1"/>
    <col min="11541" max="11541" width="13.7109375" style="3" customWidth="1"/>
    <col min="11542" max="11768" width="28.7109375" style="3"/>
    <col min="11769" max="11770" width="0" style="3" hidden="1" customWidth="1"/>
    <col min="11771" max="11786" width="7.7109375" style="3" customWidth="1"/>
    <col min="11787" max="11787" width="8.7109375" style="3" customWidth="1"/>
    <col min="11788" max="11789" width="7.7109375" style="3" customWidth="1"/>
    <col min="11790" max="11790" width="5.42578125" style="3" customWidth="1"/>
    <col min="11791" max="11791" width="5.7109375" style="3" customWidth="1"/>
    <col min="11792" max="11792" width="9.7109375" style="3" customWidth="1"/>
    <col min="11793" max="11795" width="7.7109375" style="3" customWidth="1"/>
    <col min="11796" max="11796" width="10.5703125" style="3" customWidth="1"/>
    <col min="11797" max="11797" width="13.7109375" style="3" customWidth="1"/>
    <col min="11798" max="12024" width="28.7109375" style="3"/>
    <col min="12025" max="12026" width="0" style="3" hidden="1" customWidth="1"/>
    <col min="12027" max="12042" width="7.7109375" style="3" customWidth="1"/>
    <col min="12043" max="12043" width="8.7109375" style="3" customWidth="1"/>
    <col min="12044" max="12045" width="7.7109375" style="3" customWidth="1"/>
    <col min="12046" max="12046" width="5.42578125" style="3" customWidth="1"/>
    <col min="12047" max="12047" width="5.7109375" style="3" customWidth="1"/>
    <col min="12048" max="12048" width="9.7109375" style="3" customWidth="1"/>
    <col min="12049" max="12051" width="7.7109375" style="3" customWidth="1"/>
    <col min="12052" max="12052" width="10.5703125" style="3" customWidth="1"/>
    <col min="12053" max="12053" width="13.7109375" style="3" customWidth="1"/>
    <col min="12054" max="12280" width="28.7109375" style="3"/>
    <col min="12281" max="12282" width="0" style="3" hidden="1" customWidth="1"/>
    <col min="12283" max="12298" width="7.7109375" style="3" customWidth="1"/>
    <col min="12299" max="12299" width="8.7109375" style="3" customWidth="1"/>
    <col min="12300" max="12301" width="7.7109375" style="3" customWidth="1"/>
    <col min="12302" max="12302" width="5.42578125" style="3" customWidth="1"/>
    <col min="12303" max="12303" width="5.7109375" style="3" customWidth="1"/>
    <col min="12304" max="12304" width="9.7109375" style="3" customWidth="1"/>
    <col min="12305" max="12307" width="7.7109375" style="3" customWidth="1"/>
    <col min="12308" max="12308" width="10.5703125" style="3" customWidth="1"/>
    <col min="12309" max="12309" width="13.7109375" style="3" customWidth="1"/>
    <col min="12310" max="12536" width="28.7109375" style="3"/>
    <col min="12537" max="12538" width="0" style="3" hidden="1" customWidth="1"/>
    <col min="12539" max="12554" width="7.7109375" style="3" customWidth="1"/>
    <col min="12555" max="12555" width="8.7109375" style="3" customWidth="1"/>
    <col min="12556" max="12557" width="7.7109375" style="3" customWidth="1"/>
    <col min="12558" max="12558" width="5.42578125" style="3" customWidth="1"/>
    <col min="12559" max="12559" width="5.7109375" style="3" customWidth="1"/>
    <col min="12560" max="12560" width="9.7109375" style="3" customWidth="1"/>
    <col min="12561" max="12563" width="7.7109375" style="3" customWidth="1"/>
    <col min="12564" max="12564" width="10.5703125" style="3" customWidth="1"/>
    <col min="12565" max="12565" width="13.7109375" style="3" customWidth="1"/>
    <col min="12566" max="12792" width="28.7109375" style="3"/>
    <col min="12793" max="12794" width="0" style="3" hidden="1" customWidth="1"/>
    <col min="12795" max="12810" width="7.7109375" style="3" customWidth="1"/>
    <col min="12811" max="12811" width="8.7109375" style="3" customWidth="1"/>
    <col min="12812" max="12813" width="7.7109375" style="3" customWidth="1"/>
    <col min="12814" max="12814" width="5.42578125" style="3" customWidth="1"/>
    <col min="12815" max="12815" width="5.7109375" style="3" customWidth="1"/>
    <col min="12816" max="12816" width="9.7109375" style="3" customWidth="1"/>
    <col min="12817" max="12819" width="7.7109375" style="3" customWidth="1"/>
    <col min="12820" max="12820" width="10.5703125" style="3" customWidth="1"/>
    <col min="12821" max="12821" width="13.7109375" style="3" customWidth="1"/>
    <col min="12822" max="13048" width="28.7109375" style="3"/>
    <col min="13049" max="13050" width="0" style="3" hidden="1" customWidth="1"/>
    <col min="13051" max="13066" width="7.7109375" style="3" customWidth="1"/>
    <col min="13067" max="13067" width="8.7109375" style="3" customWidth="1"/>
    <col min="13068" max="13069" width="7.7109375" style="3" customWidth="1"/>
    <col min="13070" max="13070" width="5.42578125" style="3" customWidth="1"/>
    <col min="13071" max="13071" width="5.7109375" style="3" customWidth="1"/>
    <col min="13072" max="13072" width="9.7109375" style="3" customWidth="1"/>
    <col min="13073" max="13075" width="7.7109375" style="3" customWidth="1"/>
    <col min="13076" max="13076" width="10.5703125" style="3" customWidth="1"/>
    <col min="13077" max="13077" width="13.7109375" style="3" customWidth="1"/>
    <col min="13078" max="13304" width="28.7109375" style="3"/>
    <col min="13305" max="13306" width="0" style="3" hidden="1" customWidth="1"/>
    <col min="13307" max="13322" width="7.7109375" style="3" customWidth="1"/>
    <col min="13323" max="13323" width="8.7109375" style="3" customWidth="1"/>
    <col min="13324" max="13325" width="7.7109375" style="3" customWidth="1"/>
    <col min="13326" max="13326" width="5.42578125" style="3" customWidth="1"/>
    <col min="13327" max="13327" width="5.7109375" style="3" customWidth="1"/>
    <col min="13328" max="13328" width="9.7109375" style="3" customWidth="1"/>
    <col min="13329" max="13331" width="7.7109375" style="3" customWidth="1"/>
    <col min="13332" max="13332" width="10.5703125" style="3" customWidth="1"/>
    <col min="13333" max="13333" width="13.7109375" style="3" customWidth="1"/>
    <col min="13334" max="13560" width="28.7109375" style="3"/>
    <col min="13561" max="13562" width="0" style="3" hidden="1" customWidth="1"/>
    <col min="13563" max="13578" width="7.7109375" style="3" customWidth="1"/>
    <col min="13579" max="13579" width="8.7109375" style="3" customWidth="1"/>
    <col min="13580" max="13581" width="7.7109375" style="3" customWidth="1"/>
    <col min="13582" max="13582" width="5.42578125" style="3" customWidth="1"/>
    <col min="13583" max="13583" width="5.7109375" style="3" customWidth="1"/>
    <col min="13584" max="13584" width="9.7109375" style="3" customWidth="1"/>
    <col min="13585" max="13587" width="7.7109375" style="3" customWidth="1"/>
    <col min="13588" max="13588" width="10.5703125" style="3" customWidth="1"/>
    <col min="13589" max="13589" width="13.7109375" style="3" customWidth="1"/>
    <col min="13590" max="13816" width="28.7109375" style="3"/>
    <col min="13817" max="13818" width="0" style="3" hidden="1" customWidth="1"/>
    <col min="13819" max="13834" width="7.7109375" style="3" customWidth="1"/>
    <col min="13835" max="13835" width="8.7109375" style="3" customWidth="1"/>
    <col min="13836" max="13837" width="7.7109375" style="3" customWidth="1"/>
    <col min="13838" max="13838" width="5.42578125" style="3" customWidth="1"/>
    <col min="13839" max="13839" width="5.7109375" style="3" customWidth="1"/>
    <col min="13840" max="13840" width="9.7109375" style="3" customWidth="1"/>
    <col min="13841" max="13843" width="7.7109375" style="3" customWidth="1"/>
    <col min="13844" max="13844" width="10.5703125" style="3" customWidth="1"/>
    <col min="13845" max="13845" width="13.7109375" style="3" customWidth="1"/>
    <col min="13846" max="14072" width="28.7109375" style="3"/>
    <col min="14073" max="14074" width="0" style="3" hidden="1" customWidth="1"/>
    <col min="14075" max="14090" width="7.7109375" style="3" customWidth="1"/>
    <col min="14091" max="14091" width="8.7109375" style="3" customWidth="1"/>
    <col min="14092" max="14093" width="7.7109375" style="3" customWidth="1"/>
    <col min="14094" max="14094" width="5.42578125" style="3" customWidth="1"/>
    <col min="14095" max="14095" width="5.7109375" style="3" customWidth="1"/>
    <col min="14096" max="14096" width="9.7109375" style="3" customWidth="1"/>
    <col min="14097" max="14099" width="7.7109375" style="3" customWidth="1"/>
    <col min="14100" max="14100" width="10.5703125" style="3" customWidth="1"/>
    <col min="14101" max="14101" width="13.7109375" style="3" customWidth="1"/>
    <col min="14102" max="14328" width="28.7109375" style="3"/>
    <col min="14329" max="14330" width="0" style="3" hidden="1" customWidth="1"/>
    <col min="14331" max="14346" width="7.7109375" style="3" customWidth="1"/>
    <col min="14347" max="14347" width="8.7109375" style="3" customWidth="1"/>
    <col min="14348" max="14349" width="7.7109375" style="3" customWidth="1"/>
    <col min="14350" max="14350" width="5.42578125" style="3" customWidth="1"/>
    <col min="14351" max="14351" width="5.7109375" style="3" customWidth="1"/>
    <col min="14352" max="14352" width="9.7109375" style="3" customWidth="1"/>
    <col min="14353" max="14355" width="7.7109375" style="3" customWidth="1"/>
    <col min="14356" max="14356" width="10.5703125" style="3" customWidth="1"/>
    <col min="14357" max="14357" width="13.7109375" style="3" customWidth="1"/>
    <col min="14358" max="14584" width="28.7109375" style="3"/>
    <col min="14585" max="14586" width="0" style="3" hidden="1" customWidth="1"/>
    <col min="14587" max="14602" width="7.7109375" style="3" customWidth="1"/>
    <col min="14603" max="14603" width="8.7109375" style="3" customWidth="1"/>
    <col min="14604" max="14605" width="7.7109375" style="3" customWidth="1"/>
    <col min="14606" max="14606" width="5.42578125" style="3" customWidth="1"/>
    <col min="14607" max="14607" width="5.7109375" style="3" customWidth="1"/>
    <col min="14608" max="14608" width="9.7109375" style="3" customWidth="1"/>
    <col min="14609" max="14611" width="7.7109375" style="3" customWidth="1"/>
    <col min="14612" max="14612" width="10.5703125" style="3" customWidth="1"/>
    <col min="14613" max="14613" width="13.7109375" style="3" customWidth="1"/>
    <col min="14614" max="14840" width="28.7109375" style="3"/>
    <col min="14841" max="14842" width="0" style="3" hidden="1" customWidth="1"/>
    <col min="14843" max="14858" width="7.7109375" style="3" customWidth="1"/>
    <col min="14859" max="14859" width="8.7109375" style="3" customWidth="1"/>
    <col min="14860" max="14861" width="7.7109375" style="3" customWidth="1"/>
    <col min="14862" max="14862" width="5.42578125" style="3" customWidth="1"/>
    <col min="14863" max="14863" width="5.7109375" style="3" customWidth="1"/>
    <col min="14864" max="14864" width="9.7109375" style="3" customWidth="1"/>
    <col min="14865" max="14867" width="7.7109375" style="3" customWidth="1"/>
    <col min="14868" max="14868" width="10.5703125" style="3" customWidth="1"/>
    <col min="14869" max="14869" width="13.7109375" style="3" customWidth="1"/>
    <col min="14870" max="15096" width="28.7109375" style="3"/>
    <col min="15097" max="15098" width="0" style="3" hidden="1" customWidth="1"/>
    <col min="15099" max="15114" width="7.7109375" style="3" customWidth="1"/>
    <col min="15115" max="15115" width="8.7109375" style="3" customWidth="1"/>
    <col min="15116" max="15117" width="7.7109375" style="3" customWidth="1"/>
    <col min="15118" max="15118" width="5.42578125" style="3" customWidth="1"/>
    <col min="15119" max="15119" width="5.7109375" style="3" customWidth="1"/>
    <col min="15120" max="15120" width="9.7109375" style="3" customWidth="1"/>
    <col min="15121" max="15123" width="7.7109375" style="3" customWidth="1"/>
    <col min="15124" max="15124" width="10.5703125" style="3" customWidth="1"/>
    <col min="15125" max="15125" width="13.7109375" style="3" customWidth="1"/>
    <col min="15126" max="15352" width="28.7109375" style="3"/>
    <col min="15353" max="15354" width="0" style="3" hidden="1" customWidth="1"/>
    <col min="15355" max="15370" width="7.7109375" style="3" customWidth="1"/>
    <col min="15371" max="15371" width="8.7109375" style="3" customWidth="1"/>
    <col min="15372" max="15373" width="7.7109375" style="3" customWidth="1"/>
    <col min="15374" max="15374" width="5.42578125" style="3" customWidth="1"/>
    <col min="15375" max="15375" width="5.7109375" style="3" customWidth="1"/>
    <col min="15376" max="15376" width="9.7109375" style="3" customWidth="1"/>
    <col min="15377" max="15379" width="7.7109375" style="3" customWidth="1"/>
    <col min="15380" max="15380" width="10.5703125" style="3" customWidth="1"/>
    <col min="15381" max="15381" width="13.7109375" style="3" customWidth="1"/>
    <col min="15382" max="15608" width="28.7109375" style="3"/>
    <col min="15609" max="15610" width="0" style="3" hidden="1" customWidth="1"/>
    <col min="15611" max="15626" width="7.7109375" style="3" customWidth="1"/>
    <col min="15627" max="15627" width="8.7109375" style="3" customWidth="1"/>
    <col min="15628" max="15629" width="7.7109375" style="3" customWidth="1"/>
    <col min="15630" max="15630" width="5.42578125" style="3" customWidth="1"/>
    <col min="15631" max="15631" width="5.7109375" style="3" customWidth="1"/>
    <col min="15632" max="15632" width="9.7109375" style="3" customWidth="1"/>
    <col min="15633" max="15635" width="7.7109375" style="3" customWidth="1"/>
    <col min="15636" max="15636" width="10.5703125" style="3" customWidth="1"/>
    <col min="15637" max="15637" width="13.7109375" style="3" customWidth="1"/>
    <col min="15638" max="15864" width="28.7109375" style="3"/>
    <col min="15865" max="15866" width="0" style="3" hidden="1" customWidth="1"/>
    <col min="15867" max="15882" width="7.7109375" style="3" customWidth="1"/>
    <col min="15883" max="15883" width="8.7109375" style="3" customWidth="1"/>
    <col min="15884" max="15885" width="7.7109375" style="3" customWidth="1"/>
    <col min="15886" max="15886" width="5.42578125" style="3" customWidth="1"/>
    <col min="15887" max="15887" width="5.7109375" style="3" customWidth="1"/>
    <col min="15888" max="15888" width="9.7109375" style="3" customWidth="1"/>
    <col min="15889" max="15891" width="7.7109375" style="3" customWidth="1"/>
    <col min="15892" max="15892" width="10.5703125" style="3" customWidth="1"/>
    <col min="15893" max="15893" width="13.7109375" style="3" customWidth="1"/>
    <col min="15894" max="16120" width="28.7109375" style="3"/>
    <col min="16121" max="16122" width="0" style="3" hidden="1" customWidth="1"/>
    <col min="16123" max="16138" width="7.7109375" style="3" customWidth="1"/>
    <col min="16139" max="16139" width="8.7109375" style="3" customWidth="1"/>
    <col min="16140" max="16141" width="7.7109375" style="3" customWidth="1"/>
    <col min="16142" max="16142" width="5.42578125" style="3" customWidth="1"/>
    <col min="16143" max="16143" width="5.7109375" style="3" customWidth="1"/>
    <col min="16144" max="16144" width="9.7109375" style="3" customWidth="1"/>
    <col min="16145" max="16147" width="7.7109375" style="3" customWidth="1"/>
    <col min="16148" max="16148" width="10.5703125" style="3" customWidth="1"/>
    <col min="16149" max="16149" width="13.7109375" style="3" customWidth="1"/>
    <col min="16150" max="16384" width="28.7109375" style="3"/>
  </cols>
  <sheetData>
    <row r="1" spans="1:22" x14ac:dyDescent="0.2">
      <c r="A1" s="100" t="s">
        <v>611</v>
      </c>
      <c r="Q1" s="3"/>
    </row>
    <row r="2" spans="1:22" ht="15.75" x14ac:dyDescent="0.25">
      <c r="A2" s="75" t="s">
        <v>612</v>
      </c>
      <c r="Q2" s="3"/>
    </row>
    <row r="3" spans="1:22" x14ac:dyDescent="0.2">
      <c r="Q3" s="3"/>
    </row>
    <row r="4" spans="1:22" s="103" customFormat="1" ht="24" customHeight="1" x14ac:dyDescent="0.25">
      <c r="A4" s="101" t="s">
        <v>613</v>
      </c>
      <c r="B4" s="102">
        <v>2016</v>
      </c>
      <c r="C4" s="102">
        <v>2017</v>
      </c>
      <c r="D4" s="102">
        <v>2018</v>
      </c>
      <c r="E4" s="102">
        <v>2019</v>
      </c>
      <c r="F4" s="102">
        <v>2020</v>
      </c>
      <c r="G4" s="102">
        <v>2021</v>
      </c>
      <c r="H4" s="102">
        <v>2022</v>
      </c>
      <c r="I4" s="102">
        <v>2023</v>
      </c>
      <c r="J4" s="102">
        <v>2024</v>
      </c>
      <c r="K4" s="102">
        <v>2025</v>
      </c>
      <c r="L4" s="1094">
        <v>2026</v>
      </c>
      <c r="M4" s="1094"/>
      <c r="N4" s="1094"/>
      <c r="O4" s="1095"/>
      <c r="P4" s="1096">
        <v>2026</v>
      </c>
      <c r="Q4" s="102" t="s">
        <v>614</v>
      </c>
      <c r="R4" s="723"/>
    </row>
    <row r="5" spans="1:22" x14ac:dyDescent="0.2">
      <c r="A5" s="104"/>
      <c r="B5" s="105"/>
      <c r="C5" s="105"/>
      <c r="D5" s="105"/>
      <c r="E5" s="105"/>
      <c r="F5" s="105"/>
      <c r="G5" s="102"/>
      <c r="H5" s="102"/>
      <c r="I5" s="102"/>
      <c r="J5" s="102"/>
      <c r="K5" s="897"/>
      <c r="L5" s="106" t="s">
        <v>615</v>
      </c>
      <c r="M5" s="106" t="s">
        <v>774</v>
      </c>
      <c r="N5" s="106" t="s">
        <v>835</v>
      </c>
      <c r="O5" s="106" t="s">
        <v>863</v>
      </c>
      <c r="P5" s="1096"/>
      <c r="Q5" s="105"/>
    </row>
    <row r="6" spans="1:22" x14ac:dyDescent="0.2">
      <c r="A6" s="898" t="s">
        <v>616</v>
      </c>
      <c r="B6" s="108">
        <v>21825.521895734961</v>
      </c>
      <c r="C6" s="109">
        <v>27564.08081212646</v>
      </c>
      <c r="D6" s="109">
        <v>28904.416009361132</v>
      </c>
      <c r="E6" s="109">
        <v>28350.684823899439</v>
      </c>
      <c r="F6" s="109">
        <v>26123.679105276169</v>
      </c>
      <c r="G6" s="109">
        <v>39900.752334794473</v>
      </c>
      <c r="H6" s="109">
        <v>38278.0087076169</v>
      </c>
      <c r="I6" s="109">
        <v>42252.93140483633</v>
      </c>
      <c r="J6" s="109">
        <v>48334.859801382903</v>
      </c>
      <c r="K6" s="109">
        <v>62738.217227370333</v>
      </c>
      <c r="L6" s="109">
        <v>7120.3703575126101</v>
      </c>
      <c r="M6" s="109">
        <v>6681.33954498605</v>
      </c>
      <c r="N6" s="109">
        <v>7623.74161324948</v>
      </c>
      <c r="O6" s="109">
        <v>7227.4943799315997</v>
      </c>
      <c r="P6" s="110">
        <f>SUM(L6:O6)</f>
        <v>28652.945895679739</v>
      </c>
      <c r="Q6" s="111">
        <f>P6/$P$21</f>
        <v>0.75294688737809157</v>
      </c>
      <c r="S6" s="112"/>
      <c r="T6" s="113"/>
    </row>
    <row r="7" spans="1:22" x14ac:dyDescent="0.2">
      <c r="A7" s="150" t="s">
        <v>617</v>
      </c>
      <c r="B7" s="115">
        <v>2216.69747233</v>
      </c>
      <c r="C7" s="116">
        <v>3368.8559341206242</v>
      </c>
      <c r="D7" s="116">
        <v>4038.7123166000001</v>
      </c>
      <c r="E7" s="116">
        <v>2975.0759458299999</v>
      </c>
      <c r="F7" s="116">
        <v>1584.22071568</v>
      </c>
      <c r="G7" s="116">
        <v>3710.7444167799999</v>
      </c>
      <c r="H7" s="116">
        <v>5904.7864427699997</v>
      </c>
      <c r="I7" s="899">
        <v>3938.8896587099998</v>
      </c>
      <c r="J7" s="116">
        <v>3833.31890961</v>
      </c>
      <c r="K7" s="116">
        <v>3307.31455422</v>
      </c>
      <c r="L7" s="116">
        <v>243.67247856</v>
      </c>
      <c r="M7" s="116">
        <v>238.80571379</v>
      </c>
      <c r="N7" s="116">
        <v>308.63576361000003</v>
      </c>
      <c r="O7" s="116">
        <v>141.19497675</v>
      </c>
      <c r="P7" s="110">
        <f t="shared" ref="P7:P18" si="0">SUM(L7:O7)</f>
        <v>932.30893271000002</v>
      </c>
      <c r="Q7" s="117">
        <f>P7/$P$21</f>
        <v>2.4499369506876041E-2</v>
      </c>
      <c r="R7" s="468"/>
      <c r="S7" s="118"/>
      <c r="T7" s="118"/>
    </row>
    <row r="8" spans="1:22" x14ac:dyDescent="0.2">
      <c r="A8" s="150" t="s">
        <v>618</v>
      </c>
      <c r="B8" s="115">
        <v>1269.2528809688449</v>
      </c>
      <c r="C8" s="116">
        <v>1788.5044791097571</v>
      </c>
      <c r="D8" s="116">
        <v>1938.0913107577071</v>
      </c>
      <c r="E8" s="116">
        <v>1928.8144243971001</v>
      </c>
      <c r="F8" s="116">
        <v>1542.1219648466481</v>
      </c>
      <c r="G8" s="116">
        <v>2335.261880788074</v>
      </c>
      <c r="H8" s="116">
        <v>2385.5075464597112</v>
      </c>
      <c r="I8" s="899">
        <v>1141.9692877009641</v>
      </c>
      <c r="J8" s="116">
        <v>2287.9252618198029</v>
      </c>
      <c r="K8" s="116">
        <v>2375.1814094177439</v>
      </c>
      <c r="L8" s="116">
        <v>303.62343228186501</v>
      </c>
      <c r="M8" s="116">
        <v>283.50535209190298</v>
      </c>
      <c r="N8" s="116">
        <v>305.15052742197997</v>
      </c>
      <c r="O8" s="116">
        <v>141.71777659214399</v>
      </c>
      <c r="P8" s="110">
        <f t="shared" si="0"/>
        <v>1033.9970883878918</v>
      </c>
      <c r="Q8" s="117">
        <f t="shared" ref="Q8:Q17" si="1">P8/$P$21</f>
        <v>2.7171547808529553E-2</v>
      </c>
    </row>
    <row r="9" spans="1:22" x14ac:dyDescent="0.2">
      <c r="A9" s="150" t="s">
        <v>619</v>
      </c>
      <c r="B9" s="115">
        <v>877.92480364260894</v>
      </c>
      <c r="C9" s="116">
        <v>826.88744974230519</v>
      </c>
      <c r="D9" s="116">
        <v>762.26194427481914</v>
      </c>
      <c r="E9" s="116">
        <v>774.28455625376739</v>
      </c>
      <c r="F9" s="116">
        <v>731.13150029855365</v>
      </c>
      <c r="G9" s="116">
        <v>857.01118540560537</v>
      </c>
      <c r="H9" s="116">
        <v>1354.2156761705371</v>
      </c>
      <c r="I9" s="899">
        <v>970.67056791081325</v>
      </c>
      <c r="J9" s="116">
        <v>1229.3951413395321</v>
      </c>
      <c r="K9" s="116">
        <v>1911.484535155329</v>
      </c>
      <c r="L9" s="116">
        <v>99.094951540410904</v>
      </c>
      <c r="M9" s="116">
        <v>42.559648608177099</v>
      </c>
      <c r="N9" s="116">
        <v>25.0762323906918</v>
      </c>
      <c r="O9" s="116">
        <v>34.0304925976871</v>
      </c>
      <c r="P9" s="110">
        <f t="shared" si="0"/>
        <v>200.76132513696689</v>
      </c>
      <c r="Q9" s="117">
        <f>P9/$P$21</f>
        <v>5.2756395596507367E-3</v>
      </c>
    </row>
    <row r="10" spans="1:22" x14ac:dyDescent="0.2">
      <c r="A10" s="114" t="s">
        <v>620</v>
      </c>
      <c r="B10" s="115">
        <v>4686.0392679400002</v>
      </c>
      <c r="C10" s="116">
        <v>5103.0639328999996</v>
      </c>
      <c r="D10" s="116">
        <v>5867.3235235599996</v>
      </c>
      <c r="E10" s="116">
        <v>6298.8242</v>
      </c>
      <c r="F10" s="116">
        <v>6735.3890999999994</v>
      </c>
      <c r="G10" s="116">
        <v>7868.0210999999999</v>
      </c>
      <c r="H10" s="116">
        <v>8367.7086999999992</v>
      </c>
      <c r="I10" s="116">
        <v>9168.9701999999997</v>
      </c>
      <c r="J10" s="116">
        <v>11096.161400000001</v>
      </c>
      <c r="K10" s="116">
        <v>12626.1381</v>
      </c>
      <c r="L10" s="116">
        <v>1201.1449</v>
      </c>
      <c r="M10" s="116">
        <v>804.47149999999999</v>
      </c>
      <c r="N10" s="116">
        <v>753.63909999999998</v>
      </c>
      <c r="O10" s="116">
        <v>769.82090000000005</v>
      </c>
      <c r="P10" s="110">
        <f t="shared" si="0"/>
        <v>3529.0763999999999</v>
      </c>
      <c r="Q10" s="117">
        <f t="shared" si="1"/>
        <v>9.2737657774313947E-2</v>
      </c>
    </row>
    <row r="11" spans="1:22" x14ac:dyDescent="0.2">
      <c r="A11" s="114" t="s">
        <v>621</v>
      </c>
      <c r="B11" s="115">
        <v>926.43403205999994</v>
      </c>
      <c r="C11" s="119">
        <v>1088.6195671</v>
      </c>
      <c r="D11" s="119">
        <v>1374.83657644</v>
      </c>
      <c r="E11" s="119">
        <v>1614.1053999999999</v>
      </c>
      <c r="F11" s="119">
        <v>1316.1868999999999</v>
      </c>
      <c r="G11" s="116">
        <v>1515.5727999999999</v>
      </c>
      <c r="H11" s="116">
        <v>1639.1868999999999</v>
      </c>
      <c r="I11" s="116">
        <v>1777.4879000000001</v>
      </c>
      <c r="J11" s="116">
        <v>1316.5001999999999</v>
      </c>
      <c r="K11" s="116">
        <v>2274.8483000000001</v>
      </c>
      <c r="L11" s="116">
        <v>168.34440000000001</v>
      </c>
      <c r="M11" s="116">
        <v>206.6327</v>
      </c>
      <c r="N11" s="116">
        <v>208.1448</v>
      </c>
      <c r="O11" s="116">
        <v>198.4434</v>
      </c>
      <c r="P11" s="110">
        <f t="shared" si="0"/>
        <v>781.56529999999998</v>
      </c>
      <c r="Q11" s="117">
        <f t="shared" si="1"/>
        <v>2.0538103204475543E-2</v>
      </c>
      <c r="T11" s="120"/>
      <c r="U11" s="120"/>
      <c r="V11" s="120"/>
    </row>
    <row r="12" spans="1:22" x14ac:dyDescent="0.2">
      <c r="A12" s="114" t="s">
        <v>622</v>
      </c>
      <c r="B12" s="115">
        <v>1195.7919999999999</v>
      </c>
      <c r="C12" s="116">
        <v>1272.3398</v>
      </c>
      <c r="D12" s="116">
        <v>1401.9002</v>
      </c>
      <c r="E12" s="116">
        <v>1354.8878999999999</v>
      </c>
      <c r="F12" s="116">
        <v>1006.5379</v>
      </c>
      <c r="G12" s="116">
        <v>1564.9597000000001</v>
      </c>
      <c r="H12" s="116">
        <v>1872.8336999999999</v>
      </c>
      <c r="I12" s="116">
        <v>1602.3822</v>
      </c>
      <c r="J12" s="116">
        <v>1636.9108000000001</v>
      </c>
      <c r="K12" s="116">
        <v>1732.5948000000001</v>
      </c>
      <c r="L12" s="116">
        <v>125.73560000000001</v>
      </c>
      <c r="M12" s="116">
        <v>125.8411</v>
      </c>
      <c r="N12" s="116">
        <v>136.50030000000001</v>
      </c>
      <c r="O12" s="116">
        <v>144.07849999999999</v>
      </c>
      <c r="P12" s="110">
        <f t="shared" si="0"/>
        <v>532.15549999999996</v>
      </c>
      <c r="Q12" s="117">
        <f t="shared" si="1"/>
        <v>1.3984070914905363E-2</v>
      </c>
      <c r="T12" s="120"/>
      <c r="U12" s="120"/>
      <c r="V12" s="120"/>
    </row>
    <row r="13" spans="1:22" ht="15" x14ac:dyDescent="0.25">
      <c r="A13" s="114" t="s">
        <v>623</v>
      </c>
      <c r="B13" s="115">
        <v>322.35930000000002</v>
      </c>
      <c r="C13" s="116">
        <v>343.81119999999999</v>
      </c>
      <c r="D13" s="116">
        <v>338.97039999999998</v>
      </c>
      <c r="E13" s="116">
        <v>321.73099999999999</v>
      </c>
      <c r="F13" s="116">
        <v>238.73949999999999</v>
      </c>
      <c r="G13" s="116">
        <v>279.96199999999999</v>
      </c>
      <c r="H13" s="116">
        <v>312.62270000000012</v>
      </c>
      <c r="I13" s="116">
        <v>289.55459999999999</v>
      </c>
      <c r="J13" s="116">
        <v>286.11290000000002</v>
      </c>
      <c r="K13" s="116">
        <v>276.17829999999998</v>
      </c>
      <c r="L13" s="116">
        <v>22.735900000000001</v>
      </c>
      <c r="M13" s="116">
        <v>23.091000000000001</v>
      </c>
      <c r="N13" s="116">
        <v>21.415600000000001</v>
      </c>
      <c r="O13" s="116">
        <v>25.4893</v>
      </c>
      <c r="P13" s="110">
        <f t="shared" si="0"/>
        <v>92.731800000000007</v>
      </c>
      <c r="Q13" s="117">
        <f t="shared" si="1"/>
        <v>2.4368216945363174E-3</v>
      </c>
      <c r="S13"/>
      <c r="T13" s="120"/>
      <c r="U13" s="120"/>
      <c r="V13" s="120"/>
    </row>
    <row r="14" spans="1:22" x14ac:dyDescent="0.2">
      <c r="A14" s="114" t="s">
        <v>624</v>
      </c>
      <c r="B14" s="115">
        <v>1343.8013000000001</v>
      </c>
      <c r="C14" s="116">
        <v>1384.7514000000001</v>
      </c>
      <c r="D14" s="116">
        <v>1562.3112000000001</v>
      </c>
      <c r="E14" s="116">
        <v>1606.7090000000001</v>
      </c>
      <c r="F14" s="116">
        <v>1495.1143</v>
      </c>
      <c r="G14" s="116">
        <v>1904.9822999999999</v>
      </c>
      <c r="H14" s="116">
        <v>2348.0657999999999</v>
      </c>
      <c r="I14" s="116">
        <v>1997.3895</v>
      </c>
      <c r="J14" s="116">
        <v>2192.8476000000001</v>
      </c>
      <c r="K14" s="116">
        <v>2405.3640999999998</v>
      </c>
      <c r="L14" s="116">
        <v>195.27099999999999</v>
      </c>
      <c r="M14" s="116">
        <v>210.797</v>
      </c>
      <c r="N14" s="116">
        <v>211.53039999999999</v>
      </c>
      <c r="O14" s="116">
        <v>242.82339999999999</v>
      </c>
      <c r="P14" s="110">
        <f t="shared" si="0"/>
        <v>860.42179999999996</v>
      </c>
      <c r="Q14" s="117">
        <f t="shared" si="1"/>
        <v>2.261030745323598E-2</v>
      </c>
      <c r="S14" s="118"/>
      <c r="T14" s="120"/>
      <c r="U14" s="120"/>
      <c r="V14" s="120"/>
    </row>
    <row r="15" spans="1:22" x14ac:dyDescent="0.2">
      <c r="A15" s="107" t="s">
        <v>625</v>
      </c>
      <c r="B15" s="108">
        <v>642.0874</v>
      </c>
      <c r="C15" s="108">
        <v>587.74400000000003</v>
      </c>
      <c r="D15" s="108">
        <v>629.21400000000006</v>
      </c>
      <c r="E15" s="108">
        <v>607.28660000000002</v>
      </c>
      <c r="F15" s="108">
        <v>446.36130000000003</v>
      </c>
      <c r="G15" s="108">
        <v>674.70119999999997</v>
      </c>
      <c r="H15" s="108">
        <v>1093.0476000000001</v>
      </c>
      <c r="I15" s="108">
        <v>1193.703</v>
      </c>
      <c r="J15" s="108">
        <v>1049.0416</v>
      </c>
      <c r="K15" s="108">
        <v>999.1318</v>
      </c>
      <c r="L15" s="109">
        <v>60.5276</v>
      </c>
      <c r="M15" s="109">
        <v>84.615300000000005</v>
      </c>
      <c r="N15" s="109">
        <v>77.935199999999995</v>
      </c>
      <c r="O15" s="109">
        <v>85.905600000000007</v>
      </c>
      <c r="P15" s="110">
        <f t="shared" si="0"/>
        <v>308.9837</v>
      </c>
      <c r="Q15" s="111">
        <f>P15/$P$21</f>
        <v>8.119525162005925E-3</v>
      </c>
      <c r="S15" s="118"/>
      <c r="T15" s="120"/>
      <c r="U15" s="120"/>
      <c r="V15" s="120"/>
    </row>
    <row r="16" spans="1:22" x14ac:dyDescent="0.2">
      <c r="A16" s="114" t="s">
        <v>626</v>
      </c>
      <c r="B16" s="115">
        <v>1085.3510000000001</v>
      </c>
      <c r="C16" s="115">
        <v>1272.5274999999999</v>
      </c>
      <c r="D16" s="115">
        <v>1324.7054000000001</v>
      </c>
      <c r="E16" s="115">
        <v>1309.9999</v>
      </c>
      <c r="F16" s="115">
        <v>926.58539999999994</v>
      </c>
      <c r="G16" s="115">
        <v>1613.0618999999999</v>
      </c>
      <c r="H16" s="115">
        <v>1722.9958999999999</v>
      </c>
      <c r="I16" s="115">
        <v>1551.2221</v>
      </c>
      <c r="J16" s="115">
        <v>2000.4737</v>
      </c>
      <c r="K16" s="115">
        <v>2187.5774999999999</v>
      </c>
      <c r="L16" s="116">
        <v>163.35679999999999</v>
      </c>
      <c r="M16" s="116">
        <v>205.71700000000001</v>
      </c>
      <c r="N16" s="116">
        <v>175.97030000000001</v>
      </c>
      <c r="O16" s="116">
        <v>212.3109</v>
      </c>
      <c r="P16" s="110">
        <f t="shared" si="0"/>
        <v>757.35500000000002</v>
      </c>
      <c r="Q16" s="117">
        <f t="shared" si="1"/>
        <v>1.9901900906329355E-2</v>
      </c>
      <c r="T16" s="121"/>
      <c r="U16" s="120"/>
      <c r="V16" s="120"/>
    </row>
    <row r="17" spans="1:22" x14ac:dyDescent="0.2">
      <c r="A17" s="114" t="s">
        <v>627</v>
      </c>
      <c r="B17" s="115">
        <v>450.20920000000001</v>
      </c>
      <c r="C17" s="115">
        <v>520.43029999999999</v>
      </c>
      <c r="D17" s="115">
        <v>590.50450000000001</v>
      </c>
      <c r="E17" s="115">
        <v>567.40030000000002</v>
      </c>
      <c r="F17" s="115">
        <v>460.96669999999989</v>
      </c>
      <c r="G17" s="115">
        <v>554.61720000000003</v>
      </c>
      <c r="H17" s="115">
        <v>648.63929999999993</v>
      </c>
      <c r="I17" s="115">
        <v>714.66710000000012</v>
      </c>
      <c r="J17" s="115">
        <v>748.71409999999992</v>
      </c>
      <c r="K17" s="115">
        <v>793.33910000000003</v>
      </c>
      <c r="L17" s="116">
        <v>51.612299999999998</v>
      </c>
      <c r="M17" s="116">
        <v>50.66</v>
      </c>
      <c r="N17" s="116">
        <v>58.781999999999996</v>
      </c>
      <c r="O17" s="116">
        <v>57.363100000000003</v>
      </c>
      <c r="P17" s="110">
        <f t="shared" si="0"/>
        <v>218.41740000000001</v>
      </c>
      <c r="Q17" s="117">
        <f t="shared" si="1"/>
        <v>5.7396088373591007E-3</v>
      </c>
      <c r="T17" s="120"/>
      <c r="U17" s="120"/>
      <c r="V17" s="120"/>
    </row>
    <row r="18" spans="1:22" s="902" customFormat="1" x14ac:dyDescent="0.2">
      <c r="A18" s="900" t="s">
        <v>628</v>
      </c>
      <c r="B18" s="401">
        <v>246.9199812699996</v>
      </c>
      <c r="C18" s="401">
        <v>282.90954476000002</v>
      </c>
      <c r="D18" s="401">
        <v>339.35635251999992</v>
      </c>
      <c r="E18" s="401">
        <v>285.34625925000068</v>
      </c>
      <c r="F18" s="401">
        <v>214.55395779999961</v>
      </c>
      <c r="G18" s="401">
        <v>334.25265631999912</v>
      </c>
      <c r="H18" s="401">
        <v>411.61083547999959</v>
      </c>
      <c r="I18" s="401">
        <v>362.87795231000018</v>
      </c>
      <c r="J18" s="401">
        <v>344.80632215999958</v>
      </c>
      <c r="K18" s="401">
        <v>365.58373616000023</v>
      </c>
      <c r="L18" s="901">
        <v>34.531207199999891</v>
      </c>
      <c r="M18" s="901">
        <v>30.398675290000131</v>
      </c>
      <c r="N18" s="901">
        <v>40.222357479999999</v>
      </c>
      <c r="O18" s="901">
        <v>48.532750799999839</v>
      </c>
      <c r="P18" s="110">
        <f t="shared" si="0"/>
        <v>153.68499076999987</v>
      </c>
      <c r="Q18" s="117">
        <f>P18/$P$21</f>
        <v>4.038559799690606E-3</v>
      </c>
      <c r="R18" s="901"/>
    </row>
    <row r="19" spans="1:22" x14ac:dyDescent="0.2">
      <c r="A19" s="114"/>
      <c r="B19" s="903"/>
      <c r="C19" s="122"/>
      <c r="D19" s="122"/>
      <c r="E19" s="122"/>
      <c r="F19" s="122"/>
      <c r="G19" s="122"/>
      <c r="H19" s="122"/>
      <c r="I19" s="122"/>
      <c r="J19" s="122"/>
      <c r="K19" s="122"/>
      <c r="L19" s="122"/>
      <c r="M19" s="122"/>
      <c r="N19" s="122"/>
      <c r="O19" s="122"/>
      <c r="P19" s="9"/>
      <c r="Q19" s="124"/>
      <c r="T19" s="120"/>
      <c r="U19" s="120"/>
      <c r="V19" s="120"/>
    </row>
    <row r="20" spans="1:22" x14ac:dyDescent="0.2">
      <c r="A20" s="114"/>
      <c r="B20" s="123"/>
      <c r="C20" s="123"/>
      <c r="D20" s="123"/>
      <c r="E20" s="123"/>
      <c r="F20" s="123"/>
      <c r="G20" s="123"/>
      <c r="H20" s="123"/>
      <c r="I20" s="123"/>
      <c r="J20" s="123"/>
      <c r="K20" s="123"/>
      <c r="L20" s="123"/>
      <c r="M20" s="123"/>
      <c r="N20" s="123"/>
      <c r="O20" s="123"/>
      <c r="P20" s="9"/>
      <c r="Q20" s="125"/>
      <c r="T20" s="120"/>
      <c r="U20" s="120"/>
      <c r="V20" s="120"/>
    </row>
    <row r="21" spans="1:22" x14ac:dyDescent="0.2">
      <c r="A21" s="126" t="s">
        <v>629</v>
      </c>
      <c r="B21" s="127">
        <f t="shared" ref="B21:O21" si="2">SUM(B6:B18)</f>
        <v>37088.390533946411</v>
      </c>
      <c r="C21" s="127">
        <f t="shared" si="2"/>
        <v>45404.525919859138</v>
      </c>
      <c r="D21" s="127">
        <f t="shared" si="2"/>
        <v>49072.603733513657</v>
      </c>
      <c r="E21" s="127">
        <f t="shared" si="2"/>
        <v>47995.150309630313</v>
      </c>
      <c r="F21" s="127">
        <f t="shared" si="2"/>
        <v>42821.588343901378</v>
      </c>
      <c r="G21" s="127">
        <f t="shared" si="2"/>
        <v>63113.90067408816</v>
      </c>
      <c r="H21" s="127">
        <f t="shared" si="2"/>
        <v>66339.229808497141</v>
      </c>
      <c r="I21" s="127">
        <f t="shared" si="2"/>
        <v>66962.715471468109</v>
      </c>
      <c r="J21" s="127">
        <f t="shared" si="2"/>
        <v>76357.067736312223</v>
      </c>
      <c r="K21" s="127">
        <f t="shared" si="2"/>
        <v>93992.953462323407</v>
      </c>
      <c r="L21" s="127">
        <f t="shared" si="2"/>
        <v>9790.0209270948853</v>
      </c>
      <c r="M21" s="127">
        <f t="shared" si="2"/>
        <v>8988.4345347661292</v>
      </c>
      <c r="N21" s="127">
        <f t="shared" si="2"/>
        <v>9946.7441941521502</v>
      </c>
      <c r="O21" s="127">
        <f t="shared" si="2"/>
        <v>9329.20547667143</v>
      </c>
      <c r="P21" s="127">
        <f>SUM(P6:P18)</f>
        <v>38054.405132684595</v>
      </c>
      <c r="Q21" s="128">
        <f>SUM(Q6:Q18)</f>
        <v>1.0000000000000002</v>
      </c>
      <c r="T21" s="120"/>
      <c r="U21" s="120"/>
      <c r="V21" s="120"/>
    </row>
    <row r="22" spans="1:22" x14ac:dyDescent="0.2">
      <c r="A22" s="129"/>
      <c r="B22" s="130"/>
      <c r="C22" s="130"/>
      <c r="D22" s="130"/>
      <c r="E22" s="130"/>
      <c r="F22" s="130"/>
      <c r="G22" s="130"/>
      <c r="H22" s="130"/>
      <c r="I22" s="130"/>
      <c r="J22" s="130"/>
      <c r="K22" s="130"/>
      <c r="L22" s="130"/>
      <c r="M22" s="130"/>
      <c r="N22" s="130"/>
      <c r="O22" s="130"/>
      <c r="P22" s="131"/>
      <c r="Q22" s="132"/>
      <c r="T22" s="133"/>
    </row>
    <row r="23" spans="1:22" ht="26.25" customHeight="1" x14ac:dyDescent="0.2">
      <c r="A23" s="134" t="s">
        <v>630</v>
      </c>
      <c r="B23" s="135">
        <f t="shared" ref="B23:O23" si="3">B6+B15</f>
        <v>22467.609295734961</v>
      </c>
      <c r="C23" s="135">
        <f t="shared" si="3"/>
        <v>28151.824812126459</v>
      </c>
      <c r="D23" s="135">
        <f t="shared" si="3"/>
        <v>29533.630009361132</v>
      </c>
      <c r="E23" s="135">
        <f>E6+E15</f>
        <v>28957.971423899438</v>
      </c>
      <c r="F23" s="135">
        <f t="shared" si="3"/>
        <v>26570.04040527617</v>
      </c>
      <c r="G23" s="135">
        <f t="shared" si="3"/>
        <v>40575.453534794477</v>
      </c>
      <c r="H23" s="135">
        <f t="shared" si="3"/>
        <v>39371.056307616898</v>
      </c>
      <c r="I23" s="135">
        <f t="shared" si="3"/>
        <v>43446.634404836332</v>
      </c>
      <c r="J23" s="135">
        <f>J6+J15</f>
        <v>49383.9014013829</v>
      </c>
      <c r="K23" s="135">
        <f t="shared" si="3"/>
        <v>63737.349027370336</v>
      </c>
      <c r="L23" s="135">
        <f t="shared" si="3"/>
        <v>7180.8979575126104</v>
      </c>
      <c r="M23" s="135">
        <f t="shared" si="3"/>
        <v>6765.9548449860504</v>
      </c>
      <c r="N23" s="135">
        <f t="shared" si="3"/>
        <v>7701.6768132494799</v>
      </c>
      <c r="O23" s="135">
        <f t="shared" si="3"/>
        <v>7313.3999799315998</v>
      </c>
      <c r="P23" s="135">
        <f>P6+P15</f>
        <v>28961.92959567974</v>
      </c>
      <c r="Q23" s="1017">
        <f>+P23/P21</f>
        <v>0.76106641254009755</v>
      </c>
    </row>
    <row r="24" spans="1:22" x14ac:dyDescent="0.2">
      <c r="A24" s="123"/>
      <c r="B24" s="96"/>
      <c r="C24" s="96"/>
      <c r="D24" s="96"/>
      <c r="E24" s="96"/>
      <c r="F24" s="96"/>
      <c r="G24" s="96"/>
      <c r="H24" s="96"/>
      <c r="I24" s="96"/>
      <c r="J24" s="96"/>
      <c r="K24" s="96"/>
      <c r="L24" s="96"/>
      <c r="M24" s="96"/>
      <c r="N24" s="96"/>
      <c r="O24" s="96"/>
      <c r="P24" s="96"/>
      <c r="Q24" s="96"/>
      <c r="R24" s="96"/>
    </row>
    <row r="25" spans="1:22" ht="30" customHeight="1" x14ac:dyDescent="0.2">
      <c r="A25" s="1097" t="s">
        <v>864</v>
      </c>
      <c r="B25" s="1098"/>
      <c r="C25" s="1098"/>
      <c r="D25" s="1098"/>
      <c r="E25" s="1098"/>
      <c r="F25" s="1098"/>
      <c r="G25" s="1098"/>
      <c r="H25" s="1098"/>
      <c r="I25" s="1098"/>
      <c r="J25" s="1098"/>
      <c r="K25" s="1098"/>
      <c r="L25" s="1098"/>
      <c r="M25" s="1098"/>
      <c r="N25" s="1098"/>
      <c r="O25" s="1098"/>
      <c r="P25" s="1098"/>
      <c r="Q25" s="1098"/>
    </row>
    <row r="26" spans="1:22" ht="8.25" customHeight="1" x14ac:dyDescent="0.2">
      <c r="Q26" s="3"/>
    </row>
    <row r="27" spans="1:22" customFormat="1" ht="15" x14ac:dyDescent="0.25">
      <c r="B27" s="137"/>
      <c r="C27" s="137"/>
      <c r="D27" s="137"/>
      <c r="E27" s="137"/>
      <c r="F27" s="137"/>
      <c r="G27" s="137"/>
      <c r="H27" s="137"/>
      <c r="I27" s="137"/>
      <c r="J27" s="137"/>
      <c r="K27" s="904"/>
      <c r="P27" s="118"/>
      <c r="Q27" s="118"/>
      <c r="R27" s="724"/>
    </row>
    <row r="28" spans="1:22" customFormat="1" ht="15" x14ac:dyDescent="0.25">
      <c r="B28" s="118"/>
      <c r="C28" s="118"/>
      <c r="D28" s="118"/>
      <c r="E28" s="118"/>
      <c r="F28" s="118"/>
      <c r="G28" s="118"/>
      <c r="H28" s="118"/>
      <c r="I28" s="118"/>
      <c r="J28" s="118"/>
      <c r="K28" s="905"/>
      <c r="L28" s="118"/>
      <c r="M28" s="118"/>
      <c r="N28" s="118"/>
      <c r="O28" s="118"/>
      <c r="P28" s="136"/>
      <c r="R28" s="468"/>
    </row>
    <row r="29" spans="1:22" customFormat="1" ht="15" x14ac:dyDescent="0.25">
      <c r="K29" s="906"/>
      <c r="L29" s="2"/>
      <c r="M29" s="2"/>
      <c r="N29" s="2"/>
      <c r="O29" s="2"/>
      <c r="P29" s="136"/>
      <c r="R29" s="468"/>
    </row>
    <row r="30" spans="1:22" customFormat="1" ht="15" x14ac:dyDescent="0.25">
      <c r="B30" s="138"/>
      <c r="C30" s="138"/>
      <c r="D30" s="138"/>
      <c r="E30" s="138"/>
      <c r="F30" s="138"/>
      <c r="G30" s="138"/>
      <c r="H30" s="138"/>
      <c r="I30" s="138"/>
      <c r="J30" s="138"/>
      <c r="K30" s="907"/>
      <c r="L30" s="118"/>
      <c r="M30" s="118"/>
      <c r="N30" s="118"/>
      <c r="O30" s="118"/>
      <c r="P30" s="136"/>
      <c r="R30" s="468"/>
    </row>
    <row r="31" spans="1:22" customFormat="1" ht="15" x14ac:dyDescent="0.25">
      <c r="B31" s="118"/>
      <c r="C31" s="118"/>
      <c r="D31" s="118"/>
      <c r="E31" s="118"/>
      <c r="F31" s="136"/>
      <c r="G31" s="136"/>
      <c r="H31" s="136"/>
      <c r="I31" s="136"/>
      <c r="J31" s="136"/>
      <c r="K31" s="908"/>
      <c r="L31" s="118"/>
      <c r="M31" s="118"/>
      <c r="N31" s="118"/>
      <c r="O31" s="118"/>
      <c r="P31" s="136"/>
      <c r="R31" s="468"/>
    </row>
    <row r="32" spans="1:22" customFormat="1" ht="15" x14ac:dyDescent="0.25">
      <c r="B32" s="118"/>
      <c r="C32" s="118"/>
      <c r="D32" s="118"/>
      <c r="E32" s="118"/>
      <c r="F32" s="136"/>
      <c r="G32" s="136"/>
      <c r="H32" s="136"/>
      <c r="I32" s="136"/>
      <c r="J32" s="136"/>
      <c r="K32" s="908"/>
      <c r="L32" s="118"/>
      <c r="M32" s="118"/>
      <c r="N32" s="118"/>
      <c r="O32" s="118"/>
      <c r="P32" s="136"/>
      <c r="R32" s="468"/>
    </row>
    <row r="33" spans="2:18" customFormat="1" ht="15" x14ac:dyDescent="0.25">
      <c r="B33" s="118"/>
      <c r="C33" s="118"/>
      <c r="D33" s="118"/>
      <c r="E33" s="118"/>
      <c r="F33" s="118"/>
      <c r="G33" s="118"/>
      <c r="H33" s="118"/>
      <c r="I33" s="118"/>
      <c r="J33" s="118"/>
      <c r="K33" s="905"/>
      <c r="L33" s="118"/>
      <c r="M33" s="118"/>
      <c r="N33" s="118"/>
      <c r="O33" s="118"/>
      <c r="P33" s="136"/>
      <c r="R33" s="468"/>
    </row>
    <row r="34" spans="2:18" customFormat="1" ht="15" x14ac:dyDescent="0.25">
      <c r="B34" s="118"/>
      <c r="C34" s="118"/>
      <c r="D34" s="118"/>
      <c r="E34" s="118"/>
      <c r="F34" s="118"/>
      <c r="G34" s="118"/>
      <c r="H34" s="118"/>
      <c r="I34" s="118"/>
      <c r="J34" s="118"/>
      <c r="K34" s="905"/>
      <c r="L34" s="118"/>
      <c r="M34" s="118"/>
      <c r="N34" s="118"/>
      <c r="O34" s="118"/>
      <c r="P34" s="136"/>
      <c r="R34" s="468"/>
    </row>
    <row r="35" spans="2:18" customFormat="1" ht="15" x14ac:dyDescent="0.25">
      <c r="K35" s="906"/>
      <c r="P35" s="136"/>
      <c r="R35" s="468"/>
    </row>
    <row r="36" spans="2:18" customFormat="1" ht="15" x14ac:dyDescent="0.25">
      <c r="K36" s="906"/>
      <c r="P36" s="136"/>
      <c r="R36" s="468"/>
    </row>
    <row r="37" spans="2:18" customFormat="1" ht="15" x14ac:dyDescent="0.25">
      <c r="K37" s="906"/>
      <c r="P37" s="136"/>
      <c r="R37" s="468"/>
    </row>
    <row r="38" spans="2:18" customFormat="1" ht="15" x14ac:dyDescent="0.25">
      <c r="K38" s="906"/>
      <c r="P38" s="136"/>
      <c r="R38" s="468"/>
    </row>
    <row r="39" spans="2:18" customFormat="1" ht="15" x14ac:dyDescent="0.25">
      <c r="K39" s="906"/>
      <c r="P39" s="136"/>
      <c r="R39" s="468"/>
    </row>
    <row r="40" spans="2:18" customFormat="1" ht="15" x14ac:dyDescent="0.25">
      <c r="K40" s="906"/>
      <c r="P40" s="136"/>
      <c r="R40" s="468"/>
    </row>
    <row r="41" spans="2:18" customFormat="1" ht="15" x14ac:dyDescent="0.25">
      <c r="K41" s="906"/>
      <c r="R41" s="468"/>
    </row>
    <row r="42" spans="2:18" customFormat="1" ht="15" x14ac:dyDescent="0.25">
      <c r="K42" s="906"/>
      <c r="R42" s="468"/>
    </row>
    <row r="43" spans="2:18" customFormat="1" ht="15" x14ac:dyDescent="0.25">
      <c r="K43" s="906"/>
      <c r="P43" s="2"/>
      <c r="Q43" s="2"/>
      <c r="R43" s="468"/>
    </row>
    <row r="44" spans="2:18" customFormat="1" ht="15" x14ac:dyDescent="0.25">
      <c r="K44" s="906"/>
      <c r="R44" s="468"/>
    </row>
    <row r="45" spans="2:18" customFormat="1" ht="15" x14ac:dyDescent="0.25">
      <c r="K45" s="906"/>
      <c r="R45" s="468"/>
    </row>
    <row r="46" spans="2:18" customFormat="1" ht="15" x14ac:dyDescent="0.25">
      <c r="K46" s="906"/>
      <c r="R46" s="468"/>
    </row>
    <row r="47" spans="2:18" customFormat="1" ht="15" x14ac:dyDescent="0.25">
      <c r="K47" s="906"/>
      <c r="R47" s="468"/>
    </row>
    <row r="48" spans="2:18" customFormat="1" ht="15" x14ac:dyDescent="0.25">
      <c r="K48" s="906"/>
      <c r="R48" s="468"/>
    </row>
    <row r="49" spans="11:18" customFormat="1" ht="15" x14ac:dyDescent="0.25">
      <c r="K49" s="906"/>
      <c r="R49" s="468"/>
    </row>
    <row r="50" spans="11:18" customFormat="1" ht="15" x14ac:dyDescent="0.25">
      <c r="K50" s="906"/>
      <c r="R50" s="468"/>
    </row>
  </sheetData>
  <mergeCells count="3">
    <mergeCell ref="L4:O4"/>
    <mergeCell ref="P4:P5"/>
    <mergeCell ref="A25:Q25"/>
  </mergeCells>
  <printOptions horizontalCentered="1" verticalCentered="1"/>
  <pageMargins left="0" right="0" top="0" bottom="0" header="0.31496062992125984" footer="0.31496062992125984"/>
  <pageSetup paperSize="9" scale="92"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4F17A-C16E-4DED-B369-894B150236DE}">
  <sheetPr>
    <tabColor rgb="FF002060"/>
  </sheetPr>
  <dimension ref="A1:AB63"/>
  <sheetViews>
    <sheetView showGridLines="0" view="pageBreakPreview" zoomScaleNormal="100" zoomScaleSheetLayoutView="100" workbookViewId="0"/>
  </sheetViews>
  <sheetFormatPr baseColWidth="10" defaultColWidth="11.5703125" defaultRowHeight="15" x14ac:dyDescent="0.25"/>
  <cols>
    <col min="1" max="1" width="47" style="2" customWidth="1"/>
    <col min="2" max="2" width="18.7109375" style="2" customWidth="1"/>
    <col min="3" max="3" width="41.42578125" style="3" customWidth="1"/>
    <col min="4" max="4" width="2.28515625" customWidth="1"/>
    <col min="5" max="5" width="19.7109375" customWidth="1"/>
    <col min="6" max="6" width="6.7109375" customWidth="1"/>
    <col min="7" max="8" width="11.5703125" customWidth="1"/>
    <col min="10" max="10" width="15.5703125" customWidth="1"/>
    <col min="14" max="256" width="11.5703125" style="3"/>
    <col min="257" max="257" width="36.28515625" style="3" customWidth="1"/>
    <col min="258" max="258" width="18.7109375" style="3" customWidth="1"/>
    <col min="259" max="259" width="41.42578125" style="3" customWidth="1"/>
    <col min="260" max="260" width="10.42578125" style="3" bestFit="1" customWidth="1"/>
    <col min="261" max="261" width="19.7109375" style="3" customWidth="1"/>
    <col min="262" max="262" width="6.7109375" style="3" customWidth="1"/>
    <col min="263" max="264" width="11.5703125" style="3" customWidth="1"/>
    <col min="265" max="265" width="11.5703125" style="3"/>
    <col min="266" max="266" width="15.5703125" style="3" customWidth="1"/>
    <col min="267" max="512" width="11.5703125" style="3"/>
    <col min="513" max="513" width="36.28515625" style="3" customWidth="1"/>
    <col min="514" max="514" width="18.7109375" style="3" customWidth="1"/>
    <col min="515" max="515" width="41.42578125" style="3" customWidth="1"/>
    <col min="516" max="516" width="10.42578125" style="3" bestFit="1" customWidth="1"/>
    <col min="517" max="517" width="19.7109375" style="3" customWidth="1"/>
    <col min="518" max="518" width="6.7109375" style="3" customWidth="1"/>
    <col min="519" max="520" width="11.5703125" style="3" customWidth="1"/>
    <col min="521" max="521" width="11.5703125" style="3"/>
    <col min="522" max="522" width="15.5703125" style="3" customWidth="1"/>
    <col min="523" max="768" width="11.5703125" style="3"/>
    <col min="769" max="769" width="36.28515625" style="3" customWidth="1"/>
    <col min="770" max="770" width="18.7109375" style="3" customWidth="1"/>
    <col min="771" max="771" width="41.42578125" style="3" customWidth="1"/>
    <col min="772" max="772" width="10.42578125" style="3" bestFit="1" customWidth="1"/>
    <col min="773" max="773" width="19.7109375" style="3" customWidth="1"/>
    <col min="774" max="774" width="6.7109375" style="3" customWidth="1"/>
    <col min="775" max="776" width="11.5703125" style="3" customWidth="1"/>
    <col min="777" max="777" width="11.5703125" style="3"/>
    <col min="778" max="778" width="15.5703125" style="3" customWidth="1"/>
    <col min="779" max="1024" width="11.5703125" style="3"/>
    <col min="1025" max="1025" width="36.28515625" style="3" customWidth="1"/>
    <col min="1026" max="1026" width="18.7109375" style="3" customWidth="1"/>
    <col min="1027" max="1027" width="41.42578125" style="3" customWidth="1"/>
    <col min="1028" max="1028" width="10.42578125" style="3" bestFit="1" customWidth="1"/>
    <col min="1029" max="1029" width="19.7109375" style="3" customWidth="1"/>
    <col min="1030" max="1030" width="6.7109375" style="3" customWidth="1"/>
    <col min="1031" max="1032" width="11.5703125" style="3" customWidth="1"/>
    <col min="1033" max="1033" width="11.5703125" style="3"/>
    <col min="1034" max="1034" width="15.5703125" style="3" customWidth="1"/>
    <col min="1035" max="1280" width="11.5703125" style="3"/>
    <col min="1281" max="1281" width="36.28515625" style="3" customWidth="1"/>
    <col min="1282" max="1282" width="18.7109375" style="3" customWidth="1"/>
    <col min="1283" max="1283" width="41.42578125" style="3" customWidth="1"/>
    <col min="1284" max="1284" width="10.42578125" style="3" bestFit="1" customWidth="1"/>
    <col min="1285" max="1285" width="19.7109375" style="3" customWidth="1"/>
    <col min="1286" max="1286" width="6.7109375" style="3" customWidth="1"/>
    <col min="1287" max="1288" width="11.5703125" style="3" customWidth="1"/>
    <col min="1289" max="1289" width="11.5703125" style="3"/>
    <col min="1290" max="1290" width="15.5703125" style="3" customWidth="1"/>
    <col min="1291" max="1536" width="11.5703125" style="3"/>
    <col min="1537" max="1537" width="36.28515625" style="3" customWidth="1"/>
    <col min="1538" max="1538" width="18.7109375" style="3" customWidth="1"/>
    <col min="1539" max="1539" width="41.42578125" style="3" customWidth="1"/>
    <col min="1540" max="1540" width="10.42578125" style="3" bestFit="1" customWidth="1"/>
    <col min="1541" max="1541" width="19.7109375" style="3" customWidth="1"/>
    <col min="1542" max="1542" width="6.7109375" style="3" customWidth="1"/>
    <col min="1543" max="1544" width="11.5703125" style="3" customWidth="1"/>
    <col min="1545" max="1545" width="11.5703125" style="3"/>
    <col min="1546" max="1546" width="15.5703125" style="3" customWidth="1"/>
    <col min="1547" max="1792" width="11.5703125" style="3"/>
    <col min="1793" max="1793" width="36.28515625" style="3" customWidth="1"/>
    <col min="1794" max="1794" width="18.7109375" style="3" customWidth="1"/>
    <col min="1795" max="1795" width="41.42578125" style="3" customWidth="1"/>
    <col min="1796" max="1796" width="10.42578125" style="3" bestFit="1" customWidth="1"/>
    <col min="1797" max="1797" width="19.7109375" style="3" customWidth="1"/>
    <col min="1798" max="1798" width="6.7109375" style="3" customWidth="1"/>
    <col min="1799" max="1800" width="11.5703125" style="3" customWidth="1"/>
    <col min="1801" max="1801" width="11.5703125" style="3"/>
    <col min="1802" max="1802" width="15.5703125" style="3" customWidth="1"/>
    <col min="1803" max="2048" width="11.5703125" style="3"/>
    <col min="2049" max="2049" width="36.28515625" style="3" customWidth="1"/>
    <col min="2050" max="2050" width="18.7109375" style="3" customWidth="1"/>
    <col min="2051" max="2051" width="41.42578125" style="3" customWidth="1"/>
    <col min="2052" max="2052" width="10.42578125" style="3" bestFit="1" customWidth="1"/>
    <col min="2053" max="2053" width="19.7109375" style="3" customWidth="1"/>
    <col min="2054" max="2054" width="6.7109375" style="3" customWidth="1"/>
    <col min="2055" max="2056" width="11.5703125" style="3" customWidth="1"/>
    <col min="2057" max="2057" width="11.5703125" style="3"/>
    <col min="2058" max="2058" width="15.5703125" style="3" customWidth="1"/>
    <col min="2059" max="2304" width="11.5703125" style="3"/>
    <col min="2305" max="2305" width="36.28515625" style="3" customWidth="1"/>
    <col min="2306" max="2306" width="18.7109375" style="3" customWidth="1"/>
    <col min="2307" max="2307" width="41.42578125" style="3" customWidth="1"/>
    <col min="2308" max="2308" width="10.42578125" style="3" bestFit="1" customWidth="1"/>
    <col min="2309" max="2309" width="19.7109375" style="3" customWidth="1"/>
    <col min="2310" max="2310" width="6.7109375" style="3" customWidth="1"/>
    <col min="2311" max="2312" width="11.5703125" style="3" customWidth="1"/>
    <col min="2313" max="2313" width="11.5703125" style="3"/>
    <col min="2314" max="2314" width="15.5703125" style="3" customWidth="1"/>
    <col min="2315" max="2560" width="11.5703125" style="3"/>
    <col min="2561" max="2561" width="36.28515625" style="3" customWidth="1"/>
    <col min="2562" max="2562" width="18.7109375" style="3" customWidth="1"/>
    <col min="2563" max="2563" width="41.42578125" style="3" customWidth="1"/>
    <col min="2564" max="2564" width="10.42578125" style="3" bestFit="1" customWidth="1"/>
    <col min="2565" max="2565" width="19.7109375" style="3" customWidth="1"/>
    <col min="2566" max="2566" width="6.7109375" style="3" customWidth="1"/>
    <col min="2567" max="2568" width="11.5703125" style="3" customWidth="1"/>
    <col min="2569" max="2569" width="11.5703125" style="3"/>
    <col min="2570" max="2570" width="15.5703125" style="3" customWidth="1"/>
    <col min="2571" max="2816" width="11.5703125" style="3"/>
    <col min="2817" max="2817" width="36.28515625" style="3" customWidth="1"/>
    <col min="2818" max="2818" width="18.7109375" style="3" customWidth="1"/>
    <col min="2819" max="2819" width="41.42578125" style="3" customWidth="1"/>
    <col min="2820" max="2820" width="10.42578125" style="3" bestFit="1" customWidth="1"/>
    <col min="2821" max="2821" width="19.7109375" style="3" customWidth="1"/>
    <col min="2822" max="2822" width="6.7109375" style="3" customWidth="1"/>
    <col min="2823" max="2824" width="11.5703125" style="3" customWidth="1"/>
    <col min="2825" max="2825" width="11.5703125" style="3"/>
    <col min="2826" max="2826" width="15.5703125" style="3" customWidth="1"/>
    <col min="2827" max="3072" width="11.5703125" style="3"/>
    <col min="3073" max="3073" width="36.28515625" style="3" customWidth="1"/>
    <col min="3074" max="3074" width="18.7109375" style="3" customWidth="1"/>
    <col min="3075" max="3075" width="41.42578125" style="3" customWidth="1"/>
    <col min="3076" max="3076" width="10.42578125" style="3" bestFit="1" customWidth="1"/>
    <col min="3077" max="3077" width="19.7109375" style="3" customWidth="1"/>
    <col min="3078" max="3078" width="6.7109375" style="3" customWidth="1"/>
    <col min="3079" max="3080" width="11.5703125" style="3" customWidth="1"/>
    <col min="3081" max="3081" width="11.5703125" style="3"/>
    <col min="3082" max="3082" width="15.5703125" style="3" customWidth="1"/>
    <col min="3083" max="3328" width="11.5703125" style="3"/>
    <col min="3329" max="3329" width="36.28515625" style="3" customWidth="1"/>
    <col min="3330" max="3330" width="18.7109375" style="3" customWidth="1"/>
    <col min="3331" max="3331" width="41.42578125" style="3" customWidth="1"/>
    <col min="3332" max="3332" width="10.42578125" style="3" bestFit="1" customWidth="1"/>
    <col min="3333" max="3333" width="19.7109375" style="3" customWidth="1"/>
    <col min="3334" max="3334" width="6.7109375" style="3" customWidth="1"/>
    <col min="3335" max="3336" width="11.5703125" style="3" customWidth="1"/>
    <col min="3337" max="3337" width="11.5703125" style="3"/>
    <col min="3338" max="3338" width="15.5703125" style="3" customWidth="1"/>
    <col min="3339" max="3584" width="11.5703125" style="3"/>
    <col min="3585" max="3585" width="36.28515625" style="3" customWidth="1"/>
    <col min="3586" max="3586" width="18.7109375" style="3" customWidth="1"/>
    <col min="3587" max="3587" width="41.42578125" style="3" customWidth="1"/>
    <col min="3588" max="3588" width="10.42578125" style="3" bestFit="1" customWidth="1"/>
    <col min="3589" max="3589" width="19.7109375" style="3" customWidth="1"/>
    <col min="3590" max="3590" width="6.7109375" style="3" customWidth="1"/>
    <col min="3591" max="3592" width="11.5703125" style="3" customWidth="1"/>
    <col min="3593" max="3593" width="11.5703125" style="3"/>
    <col min="3594" max="3594" width="15.5703125" style="3" customWidth="1"/>
    <col min="3595" max="3840" width="11.5703125" style="3"/>
    <col min="3841" max="3841" width="36.28515625" style="3" customWidth="1"/>
    <col min="3842" max="3842" width="18.7109375" style="3" customWidth="1"/>
    <col min="3843" max="3843" width="41.42578125" style="3" customWidth="1"/>
    <col min="3844" max="3844" width="10.42578125" style="3" bestFit="1" customWidth="1"/>
    <col min="3845" max="3845" width="19.7109375" style="3" customWidth="1"/>
    <col min="3846" max="3846" width="6.7109375" style="3" customWidth="1"/>
    <col min="3847" max="3848" width="11.5703125" style="3" customWidth="1"/>
    <col min="3849" max="3849" width="11.5703125" style="3"/>
    <col min="3850" max="3850" width="15.5703125" style="3" customWidth="1"/>
    <col min="3851" max="4096" width="11.5703125" style="3"/>
    <col min="4097" max="4097" width="36.28515625" style="3" customWidth="1"/>
    <col min="4098" max="4098" width="18.7109375" style="3" customWidth="1"/>
    <col min="4099" max="4099" width="41.42578125" style="3" customWidth="1"/>
    <col min="4100" max="4100" width="10.42578125" style="3" bestFit="1" customWidth="1"/>
    <col min="4101" max="4101" width="19.7109375" style="3" customWidth="1"/>
    <col min="4102" max="4102" width="6.7109375" style="3" customWidth="1"/>
    <col min="4103" max="4104" width="11.5703125" style="3" customWidth="1"/>
    <col min="4105" max="4105" width="11.5703125" style="3"/>
    <col min="4106" max="4106" width="15.5703125" style="3" customWidth="1"/>
    <col min="4107" max="4352" width="11.5703125" style="3"/>
    <col min="4353" max="4353" width="36.28515625" style="3" customWidth="1"/>
    <col min="4354" max="4354" width="18.7109375" style="3" customWidth="1"/>
    <col min="4355" max="4355" width="41.42578125" style="3" customWidth="1"/>
    <col min="4356" max="4356" width="10.42578125" style="3" bestFit="1" customWidth="1"/>
    <col min="4357" max="4357" width="19.7109375" style="3" customWidth="1"/>
    <col min="4358" max="4358" width="6.7109375" style="3" customWidth="1"/>
    <col min="4359" max="4360" width="11.5703125" style="3" customWidth="1"/>
    <col min="4361" max="4361" width="11.5703125" style="3"/>
    <col min="4362" max="4362" width="15.5703125" style="3" customWidth="1"/>
    <col min="4363" max="4608" width="11.5703125" style="3"/>
    <col min="4609" max="4609" width="36.28515625" style="3" customWidth="1"/>
    <col min="4610" max="4610" width="18.7109375" style="3" customWidth="1"/>
    <col min="4611" max="4611" width="41.42578125" style="3" customWidth="1"/>
    <col min="4612" max="4612" width="10.42578125" style="3" bestFit="1" customWidth="1"/>
    <col min="4613" max="4613" width="19.7109375" style="3" customWidth="1"/>
    <col min="4614" max="4614" width="6.7109375" style="3" customWidth="1"/>
    <col min="4615" max="4616" width="11.5703125" style="3" customWidth="1"/>
    <col min="4617" max="4617" width="11.5703125" style="3"/>
    <col min="4618" max="4618" width="15.5703125" style="3" customWidth="1"/>
    <col min="4619" max="4864" width="11.5703125" style="3"/>
    <col min="4865" max="4865" width="36.28515625" style="3" customWidth="1"/>
    <col min="4866" max="4866" width="18.7109375" style="3" customWidth="1"/>
    <col min="4867" max="4867" width="41.42578125" style="3" customWidth="1"/>
    <col min="4868" max="4868" width="10.42578125" style="3" bestFit="1" customWidth="1"/>
    <col min="4869" max="4869" width="19.7109375" style="3" customWidth="1"/>
    <col min="4870" max="4870" width="6.7109375" style="3" customWidth="1"/>
    <col min="4871" max="4872" width="11.5703125" style="3" customWidth="1"/>
    <col min="4873" max="4873" width="11.5703125" style="3"/>
    <col min="4874" max="4874" width="15.5703125" style="3" customWidth="1"/>
    <col min="4875" max="5120" width="11.5703125" style="3"/>
    <col min="5121" max="5121" width="36.28515625" style="3" customWidth="1"/>
    <col min="5122" max="5122" width="18.7109375" style="3" customWidth="1"/>
    <col min="5123" max="5123" width="41.42578125" style="3" customWidth="1"/>
    <col min="5124" max="5124" width="10.42578125" style="3" bestFit="1" customWidth="1"/>
    <col min="5125" max="5125" width="19.7109375" style="3" customWidth="1"/>
    <col min="5126" max="5126" width="6.7109375" style="3" customWidth="1"/>
    <col min="5127" max="5128" width="11.5703125" style="3" customWidth="1"/>
    <col min="5129" max="5129" width="11.5703125" style="3"/>
    <col min="5130" max="5130" width="15.5703125" style="3" customWidth="1"/>
    <col min="5131" max="5376" width="11.5703125" style="3"/>
    <col min="5377" max="5377" width="36.28515625" style="3" customWidth="1"/>
    <col min="5378" max="5378" width="18.7109375" style="3" customWidth="1"/>
    <col min="5379" max="5379" width="41.42578125" style="3" customWidth="1"/>
    <col min="5380" max="5380" width="10.42578125" style="3" bestFit="1" customWidth="1"/>
    <col min="5381" max="5381" width="19.7109375" style="3" customWidth="1"/>
    <col min="5382" max="5382" width="6.7109375" style="3" customWidth="1"/>
    <col min="5383" max="5384" width="11.5703125" style="3" customWidth="1"/>
    <col min="5385" max="5385" width="11.5703125" style="3"/>
    <col min="5386" max="5386" width="15.5703125" style="3" customWidth="1"/>
    <col min="5387" max="5632" width="11.5703125" style="3"/>
    <col min="5633" max="5633" width="36.28515625" style="3" customWidth="1"/>
    <col min="5634" max="5634" width="18.7109375" style="3" customWidth="1"/>
    <col min="5635" max="5635" width="41.42578125" style="3" customWidth="1"/>
    <col min="5636" max="5636" width="10.42578125" style="3" bestFit="1" customWidth="1"/>
    <col min="5637" max="5637" width="19.7109375" style="3" customWidth="1"/>
    <col min="5638" max="5638" width="6.7109375" style="3" customWidth="1"/>
    <col min="5639" max="5640" width="11.5703125" style="3" customWidth="1"/>
    <col min="5641" max="5641" width="11.5703125" style="3"/>
    <col min="5642" max="5642" width="15.5703125" style="3" customWidth="1"/>
    <col min="5643" max="5888" width="11.5703125" style="3"/>
    <col min="5889" max="5889" width="36.28515625" style="3" customWidth="1"/>
    <col min="5890" max="5890" width="18.7109375" style="3" customWidth="1"/>
    <col min="5891" max="5891" width="41.42578125" style="3" customWidth="1"/>
    <col min="5892" max="5892" width="10.42578125" style="3" bestFit="1" customWidth="1"/>
    <col min="5893" max="5893" width="19.7109375" style="3" customWidth="1"/>
    <col min="5894" max="5894" width="6.7109375" style="3" customWidth="1"/>
    <col min="5895" max="5896" width="11.5703125" style="3" customWidth="1"/>
    <col min="5897" max="5897" width="11.5703125" style="3"/>
    <col min="5898" max="5898" width="15.5703125" style="3" customWidth="1"/>
    <col min="5899" max="6144" width="11.5703125" style="3"/>
    <col min="6145" max="6145" width="36.28515625" style="3" customWidth="1"/>
    <col min="6146" max="6146" width="18.7109375" style="3" customWidth="1"/>
    <col min="6147" max="6147" width="41.42578125" style="3" customWidth="1"/>
    <col min="6148" max="6148" width="10.42578125" style="3" bestFit="1" customWidth="1"/>
    <col min="6149" max="6149" width="19.7109375" style="3" customWidth="1"/>
    <col min="6150" max="6150" width="6.7109375" style="3" customWidth="1"/>
    <col min="6151" max="6152" width="11.5703125" style="3" customWidth="1"/>
    <col min="6153" max="6153" width="11.5703125" style="3"/>
    <col min="6154" max="6154" width="15.5703125" style="3" customWidth="1"/>
    <col min="6155" max="6400" width="11.5703125" style="3"/>
    <col min="6401" max="6401" width="36.28515625" style="3" customWidth="1"/>
    <col min="6402" max="6402" width="18.7109375" style="3" customWidth="1"/>
    <col min="6403" max="6403" width="41.42578125" style="3" customWidth="1"/>
    <col min="6404" max="6404" width="10.42578125" style="3" bestFit="1" customWidth="1"/>
    <col min="6405" max="6405" width="19.7109375" style="3" customWidth="1"/>
    <col min="6406" max="6406" width="6.7109375" style="3" customWidth="1"/>
    <col min="6407" max="6408" width="11.5703125" style="3" customWidth="1"/>
    <col min="6409" max="6409" width="11.5703125" style="3"/>
    <col min="6410" max="6410" width="15.5703125" style="3" customWidth="1"/>
    <col min="6411" max="6656" width="11.5703125" style="3"/>
    <col min="6657" max="6657" width="36.28515625" style="3" customWidth="1"/>
    <col min="6658" max="6658" width="18.7109375" style="3" customWidth="1"/>
    <col min="6659" max="6659" width="41.42578125" style="3" customWidth="1"/>
    <col min="6660" max="6660" width="10.42578125" style="3" bestFit="1" customWidth="1"/>
    <col min="6661" max="6661" width="19.7109375" style="3" customWidth="1"/>
    <col min="6662" max="6662" width="6.7109375" style="3" customWidth="1"/>
    <col min="6663" max="6664" width="11.5703125" style="3" customWidth="1"/>
    <col min="6665" max="6665" width="11.5703125" style="3"/>
    <col min="6666" max="6666" width="15.5703125" style="3" customWidth="1"/>
    <col min="6667" max="6912" width="11.5703125" style="3"/>
    <col min="6913" max="6913" width="36.28515625" style="3" customWidth="1"/>
    <col min="6914" max="6914" width="18.7109375" style="3" customWidth="1"/>
    <col min="6915" max="6915" width="41.42578125" style="3" customWidth="1"/>
    <col min="6916" max="6916" width="10.42578125" style="3" bestFit="1" customWidth="1"/>
    <col min="6917" max="6917" width="19.7109375" style="3" customWidth="1"/>
    <col min="6918" max="6918" width="6.7109375" style="3" customWidth="1"/>
    <col min="6919" max="6920" width="11.5703125" style="3" customWidth="1"/>
    <col min="6921" max="6921" width="11.5703125" style="3"/>
    <col min="6922" max="6922" width="15.5703125" style="3" customWidth="1"/>
    <col min="6923" max="7168" width="11.5703125" style="3"/>
    <col min="7169" max="7169" width="36.28515625" style="3" customWidth="1"/>
    <col min="7170" max="7170" width="18.7109375" style="3" customWidth="1"/>
    <col min="7171" max="7171" width="41.42578125" style="3" customWidth="1"/>
    <col min="7172" max="7172" width="10.42578125" style="3" bestFit="1" customWidth="1"/>
    <col min="7173" max="7173" width="19.7109375" style="3" customWidth="1"/>
    <col min="7174" max="7174" width="6.7109375" style="3" customWidth="1"/>
    <col min="7175" max="7176" width="11.5703125" style="3" customWidth="1"/>
    <col min="7177" max="7177" width="11.5703125" style="3"/>
    <col min="7178" max="7178" width="15.5703125" style="3" customWidth="1"/>
    <col min="7179" max="7424" width="11.5703125" style="3"/>
    <col min="7425" max="7425" width="36.28515625" style="3" customWidth="1"/>
    <col min="7426" max="7426" width="18.7109375" style="3" customWidth="1"/>
    <col min="7427" max="7427" width="41.42578125" style="3" customWidth="1"/>
    <col min="7428" max="7428" width="10.42578125" style="3" bestFit="1" customWidth="1"/>
    <col min="7429" max="7429" width="19.7109375" style="3" customWidth="1"/>
    <col min="7430" max="7430" width="6.7109375" style="3" customWidth="1"/>
    <col min="7431" max="7432" width="11.5703125" style="3" customWidth="1"/>
    <col min="7433" max="7433" width="11.5703125" style="3"/>
    <col min="7434" max="7434" width="15.5703125" style="3" customWidth="1"/>
    <col min="7435" max="7680" width="11.5703125" style="3"/>
    <col min="7681" max="7681" width="36.28515625" style="3" customWidth="1"/>
    <col min="7682" max="7682" width="18.7109375" style="3" customWidth="1"/>
    <col min="7683" max="7683" width="41.42578125" style="3" customWidth="1"/>
    <col min="7684" max="7684" width="10.42578125" style="3" bestFit="1" customWidth="1"/>
    <col min="7685" max="7685" width="19.7109375" style="3" customWidth="1"/>
    <col min="7686" max="7686" width="6.7109375" style="3" customWidth="1"/>
    <col min="7687" max="7688" width="11.5703125" style="3" customWidth="1"/>
    <col min="7689" max="7689" width="11.5703125" style="3"/>
    <col min="7690" max="7690" width="15.5703125" style="3" customWidth="1"/>
    <col min="7691" max="7936" width="11.5703125" style="3"/>
    <col min="7937" max="7937" width="36.28515625" style="3" customWidth="1"/>
    <col min="7938" max="7938" width="18.7109375" style="3" customWidth="1"/>
    <col min="7939" max="7939" width="41.42578125" style="3" customWidth="1"/>
    <col min="7940" max="7940" width="10.42578125" style="3" bestFit="1" customWidth="1"/>
    <col min="7941" max="7941" width="19.7109375" style="3" customWidth="1"/>
    <col min="7942" max="7942" width="6.7109375" style="3" customWidth="1"/>
    <col min="7943" max="7944" width="11.5703125" style="3" customWidth="1"/>
    <col min="7945" max="7945" width="11.5703125" style="3"/>
    <col min="7946" max="7946" width="15.5703125" style="3" customWidth="1"/>
    <col min="7947" max="8192" width="11.5703125" style="3"/>
    <col min="8193" max="8193" width="36.28515625" style="3" customWidth="1"/>
    <col min="8194" max="8194" width="18.7109375" style="3" customWidth="1"/>
    <col min="8195" max="8195" width="41.42578125" style="3" customWidth="1"/>
    <col min="8196" max="8196" width="10.42578125" style="3" bestFit="1" customWidth="1"/>
    <col min="8197" max="8197" width="19.7109375" style="3" customWidth="1"/>
    <col min="8198" max="8198" width="6.7109375" style="3" customWidth="1"/>
    <col min="8199" max="8200" width="11.5703125" style="3" customWidth="1"/>
    <col min="8201" max="8201" width="11.5703125" style="3"/>
    <col min="8202" max="8202" width="15.5703125" style="3" customWidth="1"/>
    <col min="8203" max="8448" width="11.5703125" style="3"/>
    <col min="8449" max="8449" width="36.28515625" style="3" customWidth="1"/>
    <col min="8450" max="8450" width="18.7109375" style="3" customWidth="1"/>
    <col min="8451" max="8451" width="41.42578125" style="3" customWidth="1"/>
    <col min="8452" max="8452" width="10.42578125" style="3" bestFit="1" customWidth="1"/>
    <col min="8453" max="8453" width="19.7109375" style="3" customWidth="1"/>
    <col min="8454" max="8454" width="6.7109375" style="3" customWidth="1"/>
    <col min="8455" max="8456" width="11.5703125" style="3" customWidth="1"/>
    <col min="8457" max="8457" width="11.5703125" style="3"/>
    <col min="8458" max="8458" width="15.5703125" style="3" customWidth="1"/>
    <col min="8459" max="8704" width="11.5703125" style="3"/>
    <col min="8705" max="8705" width="36.28515625" style="3" customWidth="1"/>
    <col min="8706" max="8706" width="18.7109375" style="3" customWidth="1"/>
    <col min="8707" max="8707" width="41.42578125" style="3" customWidth="1"/>
    <col min="8708" max="8708" width="10.42578125" style="3" bestFit="1" customWidth="1"/>
    <col min="8709" max="8709" width="19.7109375" style="3" customWidth="1"/>
    <col min="8710" max="8710" width="6.7109375" style="3" customWidth="1"/>
    <col min="8711" max="8712" width="11.5703125" style="3" customWidth="1"/>
    <col min="8713" max="8713" width="11.5703125" style="3"/>
    <col min="8714" max="8714" width="15.5703125" style="3" customWidth="1"/>
    <col min="8715" max="8960" width="11.5703125" style="3"/>
    <col min="8961" max="8961" width="36.28515625" style="3" customWidth="1"/>
    <col min="8962" max="8962" width="18.7109375" style="3" customWidth="1"/>
    <col min="8963" max="8963" width="41.42578125" style="3" customWidth="1"/>
    <col min="8964" max="8964" width="10.42578125" style="3" bestFit="1" customWidth="1"/>
    <col min="8965" max="8965" width="19.7109375" style="3" customWidth="1"/>
    <col min="8966" max="8966" width="6.7109375" style="3" customWidth="1"/>
    <col min="8967" max="8968" width="11.5703125" style="3" customWidth="1"/>
    <col min="8969" max="8969" width="11.5703125" style="3"/>
    <col min="8970" max="8970" width="15.5703125" style="3" customWidth="1"/>
    <col min="8971" max="9216" width="11.5703125" style="3"/>
    <col min="9217" max="9217" width="36.28515625" style="3" customWidth="1"/>
    <col min="9218" max="9218" width="18.7109375" style="3" customWidth="1"/>
    <col min="9219" max="9219" width="41.42578125" style="3" customWidth="1"/>
    <col min="9220" max="9220" width="10.42578125" style="3" bestFit="1" customWidth="1"/>
    <col min="9221" max="9221" width="19.7109375" style="3" customWidth="1"/>
    <col min="9222" max="9222" width="6.7109375" style="3" customWidth="1"/>
    <col min="9223" max="9224" width="11.5703125" style="3" customWidth="1"/>
    <col min="9225" max="9225" width="11.5703125" style="3"/>
    <col min="9226" max="9226" width="15.5703125" style="3" customWidth="1"/>
    <col min="9227" max="9472" width="11.5703125" style="3"/>
    <col min="9473" max="9473" width="36.28515625" style="3" customWidth="1"/>
    <col min="9474" max="9474" width="18.7109375" style="3" customWidth="1"/>
    <col min="9475" max="9475" width="41.42578125" style="3" customWidth="1"/>
    <col min="9476" max="9476" width="10.42578125" style="3" bestFit="1" customWidth="1"/>
    <col min="9477" max="9477" width="19.7109375" style="3" customWidth="1"/>
    <col min="9478" max="9478" width="6.7109375" style="3" customWidth="1"/>
    <col min="9479" max="9480" width="11.5703125" style="3" customWidth="1"/>
    <col min="9481" max="9481" width="11.5703125" style="3"/>
    <col min="9482" max="9482" width="15.5703125" style="3" customWidth="1"/>
    <col min="9483" max="9728" width="11.5703125" style="3"/>
    <col min="9729" max="9729" width="36.28515625" style="3" customWidth="1"/>
    <col min="9730" max="9730" width="18.7109375" style="3" customWidth="1"/>
    <col min="9731" max="9731" width="41.42578125" style="3" customWidth="1"/>
    <col min="9732" max="9732" width="10.42578125" style="3" bestFit="1" customWidth="1"/>
    <col min="9733" max="9733" width="19.7109375" style="3" customWidth="1"/>
    <col min="9734" max="9734" width="6.7109375" style="3" customWidth="1"/>
    <col min="9735" max="9736" width="11.5703125" style="3" customWidth="1"/>
    <col min="9737" max="9737" width="11.5703125" style="3"/>
    <col min="9738" max="9738" width="15.5703125" style="3" customWidth="1"/>
    <col min="9739" max="9984" width="11.5703125" style="3"/>
    <col min="9985" max="9985" width="36.28515625" style="3" customWidth="1"/>
    <col min="9986" max="9986" width="18.7109375" style="3" customWidth="1"/>
    <col min="9987" max="9987" width="41.42578125" style="3" customWidth="1"/>
    <col min="9988" max="9988" width="10.42578125" style="3" bestFit="1" customWidth="1"/>
    <col min="9989" max="9989" width="19.7109375" style="3" customWidth="1"/>
    <col min="9990" max="9990" width="6.7109375" style="3" customWidth="1"/>
    <col min="9991" max="9992" width="11.5703125" style="3" customWidth="1"/>
    <col min="9993" max="9993" width="11.5703125" style="3"/>
    <col min="9994" max="9994" width="15.5703125" style="3" customWidth="1"/>
    <col min="9995" max="10240" width="11.5703125" style="3"/>
    <col min="10241" max="10241" width="36.28515625" style="3" customWidth="1"/>
    <col min="10242" max="10242" width="18.7109375" style="3" customWidth="1"/>
    <col min="10243" max="10243" width="41.42578125" style="3" customWidth="1"/>
    <col min="10244" max="10244" width="10.42578125" style="3" bestFit="1" customWidth="1"/>
    <col min="10245" max="10245" width="19.7109375" style="3" customWidth="1"/>
    <col min="10246" max="10246" width="6.7109375" style="3" customWidth="1"/>
    <col min="10247" max="10248" width="11.5703125" style="3" customWidth="1"/>
    <col min="10249" max="10249" width="11.5703125" style="3"/>
    <col min="10250" max="10250" width="15.5703125" style="3" customWidth="1"/>
    <col min="10251" max="10496" width="11.5703125" style="3"/>
    <col min="10497" max="10497" width="36.28515625" style="3" customWidth="1"/>
    <col min="10498" max="10498" width="18.7109375" style="3" customWidth="1"/>
    <col min="10499" max="10499" width="41.42578125" style="3" customWidth="1"/>
    <col min="10500" max="10500" width="10.42578125" style="3" bestFit="1" customWidth="1"/>
    <col min="10501" max="10501" width="19.7109375" style="3" customWidth="1"/>
    <col min="10502" max="10502" width="6.7109375" style="3" customWidth="1"/>
    <col min="10503" max="10504" width="11.5703125" style="3" customWidth="1"/>
    <col min="10505" max="10505" width="11.5703125" style="3"/>
    <col min="10506" max="10506" width="15.5703125" style="3" customWidth="1"/>
    <col min="10507" max="10752" width="11.5703125" style="3"/>
    <col min="10753" max="10753" width="36.28515625" style="3" customWidth="1"/>
    <col min="10754" max="10754" width="18.7109375" style="3" customWidth="1"/>
    <col min="10755" max="10755" width="41.42578125" style="3" customWidth="1"/>
    <col min="10756" max="10756" width="10.42578125" style="3" bestFit="1" customWidth="1"/>
    <col min="10757" max="10757" width="19.7109375" style="3" customWidth="1"/>
    <col min="10758" max="10758" width="6.7109375" style="3" customWidth="1"/>
    <col min="10759" max="10760" width="11.5703125" style="3" customWidth="1"/>
    <col min="10761" max="10761" width="11.5703125" style="3"/>
    <col min="10762" max="10762" width="15.5703125" style="3" customWidth="1"/>
    <col min="10763" max="11008" width="11.5703125" style="3"/>
    <col min="11009" max="11009" width="36.28515625" style="3" customWidth="1"/>
    <col min="11010" max="11010" width="18.7109375" style="3" customWidth="1"/>
    <col min="11011" max="11011" width="41.42578125" style="3" customWidth="1"/>
    <col min="11012" max="11012" width="10.42578125" style="3" bestFit="1" customWidth="1"/>
    <col min="11013" max="11013" width="19.7109375" style="3" customWidth="1"/>
    <col min="11014" max="11014" width="6.7109375" style="3" customWidth="1"/>
    <col min="11015" max="11016" width="11.5703125" style="3" customWidth="1"/>
    <col min="11017" max="11017" width="11.5703125" style="3"/>
    <col min="11018" max="11018" width="15.5703125" style="3" customWidth="1"/>
    <col min="11019" max="11264" width="11.5703125" style="3"/>
    <col min="11265" max="11265" width="36.28515625" style="3" customWidth="1"/>
    <col min="11266" max="11266" width="18.7109375" style="3" customWidth="1"/>
    <col min="11267" max="11267" width="41.42578125" style="3" customWidth="1"/>
    <col min="11268" max="11268" width="10.42578125" style="3" bestFit="1" customWidth="1"/>
    <col min="11269" max="11269" width="19.7109375" style="3" customWidth="1"/>
    <col min="11270" max="11270" width="6.7109375" style="3" customWidth="1"/>
    <col min="11271" max="11272" width="11.5703125" style="3" customWidth="1"/>
    <col min="11273" max="11273" width="11.5703125" style="3"/>
    <col min="11274" max="11274" width="15.5703125" style="3" customWidth="1"/>
    <col min="11275" max="11520" width="11.5703125" style="3"/>
    <col min="11521" max="11521" width="36.28515625" style="3" customWidth="1"/>
    <col min="11522" max="11522" width="18.7109375" style="3" customWidth="1"/>
    <col min="11523" max="11523" width="41.42578125" style="3" customWidth="1"/>
    <col min="11524" max="11524" width="10.42578125" style="3" bestFit="1" customWidth="1"/>
    <col min="11525" max="11525" width="19.7109375" style="3" customWidth="1"/>
    <col min="11526" max="11526" width="6.7109375" style="3" customWidth="1"/>
    <col min="11527" max="11528" width="11.5703125" style="3" customWidth="1"/>
    <col min="11529" max="11529" width="11.5703125" style="3"/>
    <col min="11530" max="11530" width="15.5703125" style="3" customWidth="1"/>
    <col min="11531" max="11776" width="11.5703125" style="3"/>
    <col min="11777" max="11777" width="36.28515625" style="3" customWidth="1"/>
    <col min="11778" max="11778" width="18.7109375" style="3" customWidth="1"/>
    <col min="11779" max="11779" width="41.42578125" style="3" customWidth="1"/>
    <col min="11780" max="11780" width="10.42578125" style="3" bestFit="1" customWidth="1"/>
    <col min="11781" max="11781" width="19.7109375" style="3" customWidth="1"/>
    <col min="11782" max="11782" width="6.7109375" style="3" customWidth="1"/>
    <col min="11783" max="11784" width="11.5703125" style="3" customWidth="1"/>
    <col min="11785" max="11785" width="11.5703125" style="3"/>
    <col min="11786" max="11786" width="15.5703125" style="3" customWidth="1"/>
    <col min="11787" max="12032" width="11.5703125" style="3"/>
    <col min="12033" max="12033" width="36.28515625" style="3" customWidth="1"/>
    <col min="12034" max="12034" width="18.7109375" style="3" customWidth="1"/>
    <col min="12035" max="12035" width="41.42578125" style="3" customWidth="1"/>
    <col min="12036" max="12036" width="10.42578125" style="3" bestFit="1" customWidth="1"/>
    <col min="12037" max="12037" width="19.7109375" style="3" customWidth="1"/>
    <col min="12038" max="12038" width="6.7109375" style="3" customWidth="1"/>
    <col min="12039" max="12040" width="11.5703125" style="3" customWidth="1"/>
    <col min="12041" max="12041" width="11.5703125" style="3"/>
    <col min="12042" max="12042" width="15.5703125" style="3" customWidth="1"/>
    <col min="12043" max="12288" width="11.5703125" style="3"/>
    <col min="12289" max="12289" width="36.28515625" style="3" customWidth="1"/>
    <col min="12290" max="12290" width="18.7109375" style="3" customWidth="1"/>
    <col min="12291" max="12291" width="41.42578125" style="3" customWidth="1"/>
    <col min="12292" max="12292" width="10.42578125" style="3" bestFit="1" customWidth="1"/>
    <col min="12293" max="12293" width="19.7109375" style="3" customWidth="1"/>
    <col min="12294" max="12294" width="6.7109375" style="3" customWidth="1"/>
    <col min="12295" max="12296" width="11.5703125" style="3" customWidth="1"/>
    <col min="12297" max="12297" width="11.5703125" style="3"/>
    <col min="12298" max="12298" width="15.5703125" style="3" customWidth="1"/>
    <col min="12299" max="12544" width="11.5703125" style="3"/>
    <col min="12545" max="12545" width="36.28515625" style="3" customWidth="1"/>
    <col min="12546" max="12546" width="18.7109375" style="3" customWidth="1"/>
    <col min="12547" max="12547" width="41.42578125" style="3" customWidth="1"/>
    <col min="12548" max="12548" width="10.42578125" style="3" bestFit="1" customWidth="1"/>
    <col min="12549" max="12549" width="19.7109375" style="3" customWidth="1"/>
    <col min="12550" max="12550" width="6.7109375" style="3" customWidth="1"/>
    <col min="12551" max="12552" width="11.5703125" style="3" customWidth="1"/>
    <col min="12553" max="12553" width="11.5703125" style="3"/>
    <col min="12554" max="12554" width="15.5703125" style="3" customWidth="1"/>
    <col min="12555" max="12800" width="11.5703125" style="3"/>
    <col min="12801" max="12801" width="36.28515625" style="3" customWidth="1"/>
    <col min="12802" max="12802" width="18.7109375" style="3" customWidth="1"/>
    <col min="12803" max="12803" width="41.42578125" style="3" customWidth="1"/>
    <col min="12804" max="12804" width="10.42578125" style="3" bestFit="1" customWidth="1"/>
    <col min="12805" max="12805" width="19.7109375" style="3" customWidth="1"/>
    <col min="12806" max="12806" width="6.7109375" style="3" customWidth="1"/>
    <col min="12807" max="12808" width="11.5703125" style="3" customWidth="1"/>
    <col min="12809" max="12809" width="11.5703125" style="3"/>
    <col min="12810" max="12810" width="15.5703125" style="3" customWidth="1"/>
    <col min="12811" max="13056" width="11.5703125" style="3"/>
    <col min="13057" max="13057" width="36.28515625" style="3" customWidth="1"/>
    <col min="13058" max="13058" width="18.7109375" style="3" customWidth="1"/>
    <col min="13059" max="13059" width="41.42578125" style="3" customWidth="1"/>
    <col min="13060" max="13060" width="10.42578125" style="3" bestFit="1" customWidth="1"/>
    <col min="13061" max="13061" width="19.7109375" style="3" customWidth="1"/>
    <col min="13062" max="13062" width="6.7109375" style="3" customWidth="1"/>
    <col min="13063" max="13064" width="11.5703125" style="3" customWidth="1"/>
    <col min="13065" max="13065" width="11.5703125" style="3"/>
    <col min="13066" max="13066" width="15.5703125" style="3" customWidth="1"/>
    <col min="13067" max="13312" width="11.5703125" style="3"/>
    <col min="13313" max="13313" width="36.28515625" style="3" customWidth="1"/>
    <col min="13314" max="13314" width="18.7109375" style="3" customWidth="1"/>
    <col min="13315" max="13315" width="41.42578125" style="3" customWidth="1"/>
    <col min="13316" max="13316" width="10.42578125" style="3" bestFit="1" customWidth="1"/>
    <col min="13317" max="13317" width="19.7109375" style="3" customWidth="1"/>
    <col min="13318" max="13318" width="6.7109375" style="3" customWidth="1"/>
    <col min="13319" max="13320" width="11.5703125" style="3" customWidth="1"/>
    <col min="13321" max="13321" width="11.5703125" style="3"/>
    <col min="13322" max="13322" width="15.5703125" style="3" customWidth="1"/>
    <col min="13323" max="13568" width="11.5703125" style="3"/>
    <col min="13569" max="13569" width="36.28515625" style="3" customWidth="1"/>
    <col min="13570" max="13570" width="18.7109375" style="3" customWidth="1"/>
    <col min="13571" max="13571" width="41.42578125" style="3" customWidth="1"/>
    <col min="13572" max="13572" width="10.42578125" style="3" bestFit="1" customWidth="1"/>
    <col min="13573" max="13573" width="19.7109375" style="3" customWidth="1"/>
    <col min="13574" max="13574" width="6.7109375" style="3" customWidth="1"/>
    <col min="13575" max="13576" width="11.5703125" style="3" customWidth="1"/>
    <col min="13577" max="13577" width="11.5703125" style="3"/>
    <col min="13578" max="13578" width="15.5703125" style="3" customWidth="1"/>
    <col min="13579" max="13824" width="11.5703125" style="3"/>
    <col min="13825" max="13825" width="36.28515625" style="3" customWidth="1"/>
    <col min="13826" max="13826" width="18.7109375" style="3" customWidth="1"/>
    <col min="13827" max="13827" width="41.42578125" style="3" customWidth="1"/>
    <col min="13828" max="13828" width="10.42578125" style="3" bestFit="1" customWidth="1"/>
    <col min="13829" max="13829" width="19.7109375" style="3" customWidth="1"/>
    <col min="13830" max="13830" width="6.7109375" style="3" customWidth="1"/>
    <col min="13831" max="13832" width="11.5703125" style="3" customWidth="1"/>
    <col min="13833" max="13833" width="11.5703125" style="3"/>
    <col min="13834" max="13834" width="15.5703125" style="3" customWidth="1"/>
    <col min="13835" max="14080" width="11.5703125" style="3"/>
    <col min="14081" max="14081" width="36.28515625" style="3" customWidth="1"/>
    <col min="14082" max="14082" width="18.7109375" style="3" customWidth="1"/>
    <col min="14083" max="14083" width="41.42578125" style="3" customWidth="1"/>
    <col min="14084" max="14084" width="10.42578125" style="3" bestFit="1" customWidth="1"/>
    <col min="14085" max="14085" width="19.7109375" style="3" customWidth="1"/>
    <col min="14086" max="14086" width="6.7109375" style="3" customWidth="1"/>
    <col min="14087" max="14088" width="11.5703125" style="3" customWidth="1"/>
    <col min="14089" max="14089" width="11.5703125" style="3"/>
    <col min="14090" max="14090" width="15.5703125" style="3" customWidth="1"/>
    <col min="14091" max="14336" width="11.5703125" style="3"/>
    <col min="14337" max="14337" width="36.28515625" style="3" customWidth="1"/>
    <col min="14338" max="14338" width="18.7109375" style="3" customWidth="1"/>
    <col min="14339" max="14339" width="41.42578125" style="3" customWidth="1"/>
    <col min="14340" max="14340" width="10.42578125" style="3" bestFit="1" customWidth="1"/>
    <col min="14341" max="14341" width="19.7109375" style="3" customWidth="1"/>
    <col min="14342" max="14342" width="6.7109375" style="3" customWidth="1"/>
    <col min="14343" max="14344" width="11.5703125" style="3" customWidth="1"/>
    <col min="14345" max="14345" width="11.5703125" style="3"/>
    <col min="14346" max="14346" width="15.5703125" style="3" customWidth="1"/>
    <col min="14347" max="14592" width="11.5703125" style="3"/>
    <col min="14593" max="14593" width="36.28515625" style="3" customWidth="1"/>
    <col min="14594" max="14594" width="18.7109375" style="3" customWidth="1"/>
    <col min="14595" max="14595" width="41.42578125" style="3" customWidth="1"/>
    <col min="14596" max="14596" width="10.42578125" style="3" bestFit="1" customWidth="1"/>
    <col min="14597" max="14597" width="19.7109375" style="3" customWidth="1"/>
    <col min="14598" max="14598" width="6.7109375" style="3" customWidth="1"/>
    <col min="14599" max="14600" width="11.5703125" style="3" customWidth="1"/>
    <col min="14601" max="14601" width="11.5703125" style="3"/>
    <col min="14602" max="14602" width="15.5703125" style="3" customWidth="1"/>
    <col min="14603" max="14848" width="11.5703125" style="3"/>
    <col min="14849" max="14849" width="36.28515625" style="3" customWidth="1"/>
    <col min="14850" max="14850" width="18.7109375" style="3" customWidth="1"/>
    <col min="14851" max="14851" width="41.42578125" style="3" customWidth="1"/>
    <col min="14852" max="14852" width="10.42578125" style="3" bestFit="1" customWidth="1"/>
    <col min="14853" max="14853" width="19.7109375" style="3" customWidth="1"/>
    <col min="14854" max="14854" width="6.7109375" style="3" customWidth="1"/>
    <col min="14855" max="14856" width="11.5703125" style="3" customWidth="1"/>
    <col min="14857" max="14857" width="11.5703125" style="3"/>
    <col min="14858" max="14858" width="15.5703125" style="3" customWidth="1"/>
    <col min="14859" max="15104" width="11.5703125" style="3"/>
    <col min="15105" max="15105" width="36.28515625" style="3" customWidth="1"/>
    <col min="15106" max="15106" width="18.7109375" style="3" customWidth="1"/>
    <col min="15107" max="15107" width="41.42578125" style="3" customWidth="1"/>
    <col min="15108" max="15108" width="10.42578125" style="3" bestFit="1" customWidth="1"/>
    <col min="15109" max="15109" width="19.7109375" style="3" customWidth="1"/>
    <col min="15110" max="15110" width="6.7109375" style="3" customWidth="1"/>
    <col min="15111" max="15112" width="11.5703125" style="3" customWidth="1"/>
    <col min="15113" max="15113" width="11.5703125" style="3"/>
    <col min="15114" max="15114" width="15.5703125" style="3" customWidth="1"/>
    <col min="15115" max="15360" width="11.5703125" style="3"/>
    <col min="15361" max="15361" width="36.28515625" style="3" customWidth="1"/>
    <col min="15362" max="15362" width="18.7109375" style="3" customWidth="1"/>
    <col min="15363" max="15363" width="41.42578125" style="3" customWidth="1"/>
    <col min="15364" max="15364" width="10.42578125" style="3" bestFit="1" customWidth="1"/>
    <col min="15365" max="15365" width="19.7109375" style="3" customWidth="1"/>
    <col min="15366" max="15366" width="6.7109375" style="3" customWidth="1"/>
    <col min="15367" max="15368" width="11.5703125" style="3" customWidth="1"/>
    <col min="15369" max="15369" width="11.5703125" style="3"/>
    <col min="15370" max="15370" width="15.5703125" style="3" customWidth="1"/>
    <col min="15371" max="15616" width="11.5703125" style="3"/>
    <col min="15617" max="15617" width="36.28515625" style="3" customWidth="1"/>
    <col min="15618" max="15618" width="18.7109375" style="3" customWidth="1"/>
    <col min="15619" max="15619" width="41.42578125" style="3" customWidth="1"/>
    <col min="15620" max="15620" width="10.42578125" style="3" bestFit="1" customWidth="1"/>
    <col min="15621" max="15621" width="19.7109375" style="3" customWidth="1"/>
    <col min="15622" max="15622" width="6.7109375" style="3" customWidth="1"/>
    <col min="15623" max="15624" width="11.5703125" style="3" customWidth="1"/>
    <col min="15625" max="15625" width="11.5703125" style="3"/>
    <col min="15626" max="15626" width="15.5703125" style="3" customWidth="1"/>
    <col min="15627" max="15872" width="11.5703125" style="3"/>
    <col min="15873" max="15873" width="36.28515625" style="3" customWidth="1"/>
    <col min="15874" max="15874" width="18.7109375" style="3" customWidth="1"/>
    <col min="15875" max="15875" width="41.42578125" style="3" customWidth="1"/>
    <col min="15876" max="15876" width="10.42578125" style="3" bestFit="1" customWidth="1"/>
    <col min="15877" max="15877" width="19.7109375" style="3" customWidth="1"/>
    <col min="15878" max="15878" width="6.7109375" style="3" customWidth="1"/>
    <col min="15879" max="15880" width="11.5703125" style="3" customWidth="1"/>
    <col min="15881" max="15881" width="11.5703125" style="3"/>
    <col min="15882" max="15882" width="15.5703125" style="3" customWidth="1"/>
    <col min="15883" max="16128" width="11.5703125" style="3"/>
    <col min="16129" max="16129" width="36.28515625" style="3" customWidth="1"/>
    <col min="16130" max="16130" width="18.7109375" style="3" customWidth="1"/>
    <col min="16131" max="16131" width="41.42578125" style="3" customWidth="1"/>
    <col min="16132" max="16132" width="10.42578125" style="3" bestFit="1" customWidth="1"/>
    <col min="16133" max="16133" width="19.7109375" style="3" customWidth="1"/>
    <col min="16134" max="16134" width="6.7109375" style="3" customWidth="1"/>
    <col min="16135" max="16136" width="11.5703125" style="3" customWidth="1"/>
    <col min="16137" max="16137" width="11.5703125" style="3"/>
    <col min="16138" max="16138" width="15.5703125" style="3" customWidth="1"/>
    <col min="16139" max="16384" width="11.5703125" style="3"/>
  </cols>
  <sheetData>
    <row r="1" spans="1:15" x14ac:dyDescent="0.25">
      <c r="A1" s="100" t="s">
        <v>631</v>
      </c>
    </row>
    <row r="2" spans="1:15" ht="17.25" customHeight="1" x14ac:dyDescent="0.25">
      <c r="A2" s="1099" t="s">
        <v>632</v>
      </c>
      <c r="B2" s="1099"/>
      <c r="C2" s="1099"/>
    </row>
    <row r="4" spans="1:15" x14ac:dyDescent="0.25">
      <c r="A4" s="139" t="s">
        <v>613</v>
      </c>
      <c r="B4" s="140" t="s">
        <v>832</v>
      </c>
      <c r="C4" s="141" t="s">
        <v>614</v>
      </c>
    </row>
    <row r="5" spans="1:15" ht="15.75" thickBot="1" x14ac:dyDescent="0.3">
      <c r="A5" s="142"/>
      <c r="B5" s="143"/>
      <c r="C5" s="143"/>
    </row>
    <row r="6" spans="1:15" ht="15.75" thickBot="1" x14ac:dyDescent="0.3">
      <c r="A6" s="144" t="s">
        <v>633</v>
      </c>
      <c r="B6" s="433">
        <f>SUM(B8:B16)</f>
        <v>28652.945895679746</v>
      </c>
      <c r="C6" s="145">
        <f>B6/$B$20</f>
        <v>0.98933138418905309</v>
      </c>
    </row>
    <row r="7" spans="1:15" x14ac:dyDescent="0.25">
      <c r="A7" s="123"/>
      <c r="B7" s="434"/>
      <c r="C7" s="146"/>
    </row>
    <row r="8" spans="1:15" x14ac:dyDescent="0.25">
      <c r="A8" s="114" t="s">
        <v>1</v>
      </c>
      <c r="B8" s="147">
        <v>13214.249150430001</v>
      </c>
      <c r="C8" s="148">
        <f t="shared" ref="C8:C16" si="0">B8/$B$20</f>
        <v>0.45626273300523362</v>
      </c>
      <c r="N8"/>
    </row>
    <row r="9" spans="1:15" x14ac:dyDescent="0.25">
      <c r="A9" s="114" t="s">
        <v>2</v>
      </c>
      <c r="B9" s="147">
        <v>10821.56636438</v>
      </c>
      <c r="C9" s="148">
        <f t="shared" si="0"/>
        <v>0.37364797565125818</v>
      </c>
      <c r="N9"/>
      <c r="O9"/>
    </row>
    <row r="10" spans="1:15" x14ac:dyDescent="0.25">
      <c r="A10" s="114" t="s">
        <v>3</v>
      </c>
      <c r="B10" s="147">
        <v>1012.43717764</v>
      </c>
      <c r="C10" s="148">
        <f t="shared" si="0"/>
        <v>3.4957518085777864E-2</v>
      </c>
      <c r="N10"/>
      <c r="O10"/>
    </row>
    <row r="11" spans="1:15" x14ac:dyDescent="0.25">
      <c r="A11" s="114" t="s">
        <v>4</v>
      </c>
      <c r="B11" s="147">
        <v>117.65151661</v>
      </c>
      <c r="C11" s="148">
        <f t="shared" si="0"/>
        <v>4.0622817005794426E-3</v>
      </c>
      <c r="N11"/>
      <c r="O11"/>
    </row>
    <row r="12" spans="1:15" x14ac:dyDescent="0.25">
      <c r="A12" s="114" t="s">
        <v>240</v>
      </c>
      <c r="B12" s="147">
        <v>1927.851026489999</v>
      </c>
      <c r="C12" s="148">
        <f t="shared" si="0"/>
        <v>6.6565006317036851E-2</v>
      </c>
      <c r="N12"/>
      <c r="O12"/>
    </row>
    <row r="13" spans="1:15" x14ac:dyDescent="0.25">
      <c r="A13" s="114" t="s">
        <v>241</v>
      </c>
      <c r="B13" s="147">
        <v>271.97013129999999</v>
      </c>
      <c r="C13" s="148">
        <f t="shared" si="0"/>
        <v>9.3906081223458886E-3</v>
      </c>
      <c r="N13"/>
      <c r="O13"/>
    </row>
    <row r="14" spans="1:15" x14ac:dyDescent="0.25">
      <c r="A14" s="114" t="s">
        <v>5</v>
      </c>
      <c r="B14" s="147">
        <v>691.40624091999996</v>
      </c>
      <c r="C14" s="148">
        <f t="shared" si="0"/>
        <v>2.3872934247555697E-2</v>
      </c>
      <c r="N14"/>
      <c r="O14"/>
    </row>
    <row r="15" spans="1:15" x14ac:dyDescent="0.25">
      <c r="A15" s="114" t="s">
        <v>634</v>
      </c>
      <c r="B15" s="147">
        <v>594.17426392974608</v>
      </c>
      <c r="C15" s="148">
        <f t="shared" si="0"/>
        <v>2.0515700170004526E-2</v>
      </c>
      <c r="N15"/>
      <c r="O15"/>
    </row>
    <row r="16" spans="1:15" ht="15.75" thickBot="1" x14ac:dyDescent="0.3">
      <c r="A16" s="114" t="s">
        <v>628</v>
      </c>
      <c r="B16" s="993">
        <v>1.6400239799999845</v>
      </c>
      <c r="C16" s="909">
        <f t="shared" si="0"/>
        <v>5.6626889261018957E-5</v>
      </c>
      <c r="N16"/>
      <c r="O16"/>
    </row>
    <row r="17" spans="1:15" ht="15.75" thickBot="1" x14ac:dyDescent="0.3">
      <c r="A17" s="114"/>
      <c r="B17" s="96"/>
      <c r="C17" s="125"/>
      <c r="N17"/>
      <c r="O17"/>
    </row>
    <row r="18" spans="1:15" ht="15.75" thickBot="1" x14ac:dyDescent="0.3">
      <c r="A18" s="150" t="s">
        <v>625</v>
      </c>
      <c r="B18" s="151">
        <v>308.9837</v>
      </c>
      <c r="C18" s="152">
        <f>B18/$B$20</f>
        <v>1.0668615810946903E-2</v>
      </c>
      <c r="N18"/>
      <c r="O18"/>
    </row>
    <row r="19" spans="1:15" x14ac:dyDescent="0.25">
      <c r="A19" s="123"/>
      <c r="B19" s="123"/>
      <c r="C19" s="132"/>
      <c r="N19"/>
      <c r="O19"/>
    </row>
    <row r="20" spans="1:15" x14ac:dyDescent="0.25">
      <c r="A20" s="910" t="s">
        <v>630</v>
      </c>
      <c r="B20" s="153">
        <f>B6+B18</f>
        <v>28961.929595679747</v>
      </c>
      <c r="C20" s="128">
        <f>+C6+C18</f>
        <v>1</v>
      </c>
      <c r="N20"/>
    </row>
    <row r="21" spans="1:15" x14ac:dyDescent="0.25">
      <c r="A21" s="154"/>
      <c r="B21" s="155"/>
      <c r="C21" s="156"/>
      <c r="N21"/>
    </row>
    <row r="22" spans="1:15" ht="41.25" customHeight="1" x14ac:dyDescent="0.25">
      <c r="A22" s="1100" t="s">
        <v>635</v>
      </c>
      <c r="B22" s="1100"/>
      <c r="C22" s="1100"/>
      <c r="N22"/>
    </row>
    <row r="23" spans="1:15" ht="18.75" customHeight="1" x14ac:dyDescent="0.25">
      <c r="N23"/>
    </row>
    <row r="24" spans="1:15" s="103" customFormat="1" ht="18" customHeight="1" thickBot="1" x14ac:dyDescent="0.3">
      <c r="A24" s="139" t="s">
        <v>613</v>
      </c>
      <c r="B24" s="140" t="s">
        <v>832</v>
      </c>
      <c r="C24" s="141" t="s">
        <v>614</v>
      </c>
      <c r="D24" s="4"/>
      <c r="E24" s="4"/>
      <c r="F24" s="4"/>
      <c r="G24" s="4"/>
      <c r="H24" s="4"/>
      <c r="I24" s="4"/>
      <c r="J24" s="4"/>
      <c r="K24" s="4"/>
      <c r="L24" s="4"/>
      <c r="M24" s="4"/>
      <c r="N24" s="4"/>
    </row>
    <row r="25" spans="1:15" ht="15.75" thickBot="1" x14ac:dyDescent="0.3">
      <c r="A25" s="157" t="s">
        <v>636</v>
      </c>
      <c r="B25" s="158">
        <f>SUM(B26:B35)</f>
        <v>28961.929595679747</v>
      </c>
      <c r="C25" s="159">
        <f>B25/$B$37</f>
        <v>0.76106641254009777</v>
      </c>
      <c r="N25"/>
    </row>
    <row r="26" spans="1:15" x14ac:dyDescent="0.25">
      <c r="A26" s="114" t="s">
        <v>1</v>
      </c>
      <c r="B26" s="147">
        <v>13214.249150430001</v>
      </c>
      <c r="C26" s="160">
        <f t="shared" ref="C26:C35" si="1">B26/$B$37</f>
        <v>0.34724624138403359</v>
      </c>
      <c r="D26" s="161"/>
      <c r="E26" s="161"/>
      <c r="N26"/>
    </row>
    <row r="27" spans="1:15" x14ac:dyDescent="0.25">
      <c r="A27" s="114" t="s">
        <v>2</v>
      </c>
      <c r="B27" s="147">
        <v>10821.56636438</v>
      </c>
      <c r="C27" s="160">
        <f t="shared" si="1"/>
        <v>0.28437092438177286</v>
      </c>
      <c r="D27" s="161"/>
    </row>
    <row r="28" spans="1:15" x14ac:dyDescent="0.25">
      <c r="A28" s="114" t="s">
        <v>3</v>
      </c>
      <c r="B28" s="147">
        <v>1012.43717764</v>
      </c>
      <c r="C28" s="160">
        <f t="shared" si="1"/>
        <v>2.6604992880848544E-2</v>
      </c>
    </row>
    <row r="29" spans="1:15" x14ac:dyDescent="0.25">
      <c r="A29" s="114" t="s">
        <v>4</v>
      </c>
      <c r="B29" s="147">
        <v>117.65151661</v>
      </c>
      <c r="C29" s="160">
        <f t="shared" si="1"/>
        <v>3.0916661605872838E-3</v>
      </c>
    </row>
    <row r="30" spans="1:15" x14ac:dyDescent="0.25">
      <c r="A30" s="114" t="s">
        <v>240</v>
      </c>
      <c r="B30" s="147">
        <v>1927.851026489999</v>
      </c>
      <c r="C30" s="160">
        <f t="shared" si="1"/>
        <v>5.0660390558416181E-2</v>
      </c>
    </row>
    <row r="31" spans="1:15" x14ac:dyDescent="0.25">
      <c r="A31" s="114" t="s">
        <v>241</v>
      </c>
      <c r="B31" s="147">
        <v>271.97013129999999</v>
      </c>
      <c r="C31" s="160">
        <f t="shared" si="1"/>
        <v>7.1468764352436882E-3</v>
      </c>
    </row>
    <row r="32" spans="1:15" x14ac:dyDescent="0.25">
      <c r="A32" s="114" t="s">
        <v>5</v>
      </c>
      <c r="B32" s="147">
        <v>691.40624091999996</v>
      </c>
      <c r="C32" s="160">
        <f t="shared" si="1"/>
        <v>1.8168888424592852E-2</v>
      </c>
    </row>
    <row r="33" spans="1:28" x14ac:dyDescent="0.25">
      <c r="A33" s="114" t="s">
        <v>634</v>
      </c>
      <c r="B33" s="147">
        <v>594.17426392974608</v>
      </c>
      <c r="C33" s="160">
        <f t="shared" si="1"/>
        <v>1.5613810329133617E-2</v>
      </c>
    </row>
    <row r="34" spans="1:28" x14ac:dyDescent="0.25">
      <c r="A34" s="114" t="s">
        <v>628</v>
      </c>
      <c r="B34" s="147">
        <v>1.6400239799999845</v>
      </c>
      <c r="C34" s="1018">
        <f t="shared" si="1"/>
        <v>4.3096823463189085E-5</v>
      </c>
    </row>
    <row r="35" spans="1:28" ht="15.75" thickBot="1" x14ac:dyDescent="0.3">
      <c r="A35" s="114" t="s">
        <v>637</v>
      </c>
      <c r="B35" s="149">
        <v>308.9837</v>
      </c>
      <c r="C35" s="162">
        <f t="shared" si="1"/>
        <v>8.119525162005925E-3</v>
      </c>
    </row>
    <row r="36" spans="1:28" x14ac:dyDescent="0.25">
      <c r="A36" s="114"/>
      <c r="B36" s="122"/>
      <c r="C36" s="70"/>
    </row>
    <row r="37" spans="1:28" x14ac:dyDescent="0.25">
      <c r="A37" s="910" t="s">
        <v>638</v>
      </c>
      <c r="B37" s="153">
        <v>38054.405132684595</v>
      </c>
      <c r="C37" s="128">
        <v>1</v>
      </c>
    </row>
    <row r="38" spans="1:28" x14ac:dyDescent="0.25">
      <c r="A38" s="129"/>
      <c r="B38" s="131"/>
      <c r="C38" s="132"/>
    </row>
    <row r="39" spans="1:28" ht="37.5" customHeight="1" x14ac:dyDescent="0.2">
      <c r="A39" s="1092" t="s">
        <v>865</v>
      </c>
      <c r="B39" s="1092"/>
      <c r="C39" s="1092"/>
      <c r="D39" s="163"/>
      <c r="E39" s="163"/>
      <c r="F39" s="163"/>
      <c r="G39" s="163"/>
      <c r="H39" s="163"/>
      <c r="I39" s="163"/>
      <c r="J39" s="1101"/>
      <c r="K39" s="1101"/>
      <c r="L39" s="1101"/>
      <c r="M39" s="1101"/>
      <c r="N39" s="1101"/>
      <c r="O39" s="1101"/>
      <c r="P39" s="1101"/>
      <c r="Q39" s="1101"/>
      <c r="R39" s="1101"/>
      <c r="S39" s="1101"/>
      <c r="T39" s="1101"/>
      <c r="U39" s="1101"/>
      <c r="V39" s="1101"/>
      <c r="W39" s="1101"/>
      <c r="X39" s="1101"/>
      <c r="Y39" s="1101"/>
      <c r="Z39" s="1101"/>
      <c r="AA39" s="1101"/>
      <c r="AB39" s="164"/>
    </row>
    <row r="41" spans="1:28" ht="35.25" customHeight="1" x14ac:dyDescent="0.25"/>
    <row r="48" spans="1:28" x14ac:dyDescent="0.25">
      <c r="A48" s="3"/>
      <c r="B48" s="3"/>
    </row>
    <row r="49" spans="1:2" x14ac:dyDescent="0.25">
      <c r="A49" s="3"/>
      <c r="B49" s="3"/>
    </row>
    <row r="50" spans="1:2" x14ac:dyDescent="0.25">
      <c r="A50" s="3"/>
      <c r="B50" s="3"/>
    </row>
    <row r="51" spans="1:2" x14ac:dyDescent="0.25">
      <c r="A51" s="3"/>
      <c r="B51" s="3"/>
    </row>
    <row r="52" spans="1:2" x14ac:dyDescent="0.25">
      <c r="A52" s="3"/>
      <c r="B52" s="3"/>
    </row>
    <row r="53" spans="1:2" x14ac:dyDescent="0.25">
      <c r="A53" s="3"/>
      <c r="B53" s="3"/>
    </row>
    <row r="54" spans="1:2" x14ac:dyDescent="0.25">
      <c r="A54" s="3"/>
      <c r="B54" s="3"/>
    </row>
    <row r="55" spans="1:2" x14ac:dyDescent="0.25">
      <c r="A55" s="3"/>
      <c r="B55" s="3"/>
    </row>
    <row r="56" spans="1:2" x14ac:dyDescent="0.25">
      <c r="A56" s="3"/>
      <c r="B56" s="3"/>
    </row>
    <row r="57" spans="1:2" x14ac:dyDescent="0.25">
      <c r="A57" s="3"/>
      <c r="B57" s="3"/>
    </row>
    <row r="58" spans="1:2" x14ac:dyDescent="0.25">
      <c r="A58" s="3"/>
      <c r="B58" s="3"/>
    </row>
    <row r="59" spans="1:2" x14ac:dyDescent="0.25">
      <c r="A59" s="3"/>
      <c r="B59" s="3"/>
    </row>
    <row r="60" spans="1:2" x14ac:dyDescent="0.25">
      <c r="A60" s="3"/>
      <c r="B60" s="3"/>
    </row>
    <row r="61" spans="1:2" x14ac:dyDescent="0.25">
      <c r="A61" s="3"/>
      <c r="B61" s="3"/>
    </row>
    <row r="62" spans="1:2" x14ac:dyDescent="0.25">
      <c r="A62" s="3"/>
      <c r="B62" s="3"/>
    </row>
    <row r="63" spans="1:2" x14ac:dyDescent="0.25">
      <c r="A63" s="3"/>
      <c r="B63" s="3"/>
    </row>
  </sheetData>
  <mergeCells count="5">
    <mergeCell ref="A2:C2"/>
    <mergeCell ref="A22:C22"/>
    <mergeCell ref="A39:C39"/>
    <mergeCell ref="J39:R39"/>
    <mergeCell ref="S39:AA39"/>
  </mergeCells>
  <printOptions horizontalCentered="1" verticalCentered="1"/>
  <pageMargins left="0" right="0" top="0" bottom="0" header="0.31496062992125984" footer="0.31496062992125984"/>
  <pageSetup paperSize="9" scale="8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B0893-5320-449C-AF12-9898DFC84B0C}">
  <sheetPr>
    <tabColor rgb="FF002060"/>
  </sheetPr>
  <dimension ref="A1:I61"/>
  <sheetViews>
    <sheetView view="pageBreakPreview" zoomScaleNormal="100" zoomScaleSheetLayoutView="100" workbookViewId="0"/>
  </sheetViews>
  <sheetFormatPr baseColWidth="10" defaultColWidth="11.42578125" defaultRowHeight="12.75" x14ac:dyDescent="0.2"/>
  <cols>
    <col min="1" max="1" width="13.42578125" style="7" customWidth="1"/>
    <col min="2" max="2" width="15.42578125" style="6" bestFit="1" customWidth="1"/>
    <col min="3" max="3" width="13.42578125" style="6" bestFit="1" customWidth="1"/>
    <col min="4" max="4" width="13.140625" style="6" bestFit="1" customWidth="1"/>
    <col min="5" max="5" width="15.7109375" style="6" bestFit="1" customWidth="1"/>
    <col min="6" max="7" width="13.140625" style="6" bestFit="1" customWidth="1"/>
    <col min="8" max="8" width="14.140625" style="6" bestFit="1" customWidth="1"/>
    <col min="9" max="9" width="3.42578125" style="6" customWidth="1"/>
    <col min="10" max="16384" width="11.42578125" style="6"/>
  </cols>
  <sheetData>
    <row r="1" spans="1:9" x14ac:dyDescent="0.2">
      <c r="A1" s="88" t="s">
        <v>463</v>
      </c>
    </row>
    <row r="2" spans="1:9" ht="15.75" x14ac:dyDescent="0.25">
      <c r="A2" s="75" t="s">
        <v>277</v>
      </c>
    </row>
    <row r="3" spans="1:9" ht="15" x14ac:dyDescent="0.25">
      <c r="H3"/>
    </row>
    <row r="4" spans="1:9" s="165" customFormat="1" ht="25.5" x14ac:dyDescent="0.25">
      <c r="A4" s="172" t="s">
        <v>179</v>
      </c>
      <c r="B4" s="173" t="s">
        <v>278</v>
      </c>
      <c r="C4" s="173" t="s">
        <v>279</v>
      </c>
      <c r="D4" s="173" t="s">
        <v>200</v>
      </c>
      <c r="E4" s="173" t="s">
        <v>280</v>
      </c>
      <c r="F4" s="173" t="s">
        <v>281</v>
      </c>
      <c r="G4" s="173" t="s">
        <v>220</v>
      </c>
      <c r="H4" s="173" t="s">
        <v>0</v>
      </c>
    </row>
    <row r="5" spans="1:9" ht="15" x14ac:dyDescent="0.25">
      <c r="A5" s="7">
        <v>2000</v>
      </c>
      <c r="B5" s="68">
        <v>364712526.12000012</v>
      </c>
      <c r="C5" s="68">
        <v>134006848.91999997</v>
      </c>
      <c r="D5" s="68">
        <v>53822253.689999998</v>
      </c>
      <c r="E5" s="68">
        <v>235452422.21999991</v>
      </c>
      <c r="F5" s="68">
        <v>47233302.030000009</v>
      </c>
      <c r="G5" s="68">
        <v>179336590.8900004</v>
      </c>
      <c r="H5" s="68">
        <f t="shared" ref="H5:H30" si="0">SUM(B5:G5)</f>
        <v>1014563943.8700004</v>
      </c>
      <c r="I5" s="174"/>
    </row>
    <row r="6" spans="1:9" ht="15" x14ac:dyDescent="0.25">
      <c r="A6" s="7">
        <v>2001</v>
      </c>
      <c r="B6" s="68">
        <v>203780068.22999948</v>
      </c>
      <c r="C6" s="68">
        <v>439041747.33000058</v>
      </c>
      <c r="D6" s="68">
        <v>75252292.319999933</v>
      </c>
      <c r="E6" s="68">
        <v>347989505.91000021</v>
      </c>
      <c r="F6" s="68">
        <v>127548743.10000023</v>
      </c>
      <c r="G6" s="68">
        <v>215782072.97999948</v>
      </c>
      <c r="H6" s="68">
        <f t="shared" si="0"/>
        <v>1409394429.8699999</v>
      </c>
      <c r="I6" s="174"/>
    </row>
    <row r="7" spans="1:9" ht="15" x14ac:dyDescent="0.25">
      <c r="A7" s="7">
        <v>2002</v>
      </c>
      <c r="B7" s="68">
        <v>87638713.829999954</v>
      </c>
      <c r="C7" s="68">
        <v>96554213.75999999</v>
      </c>
      <c r="D7" s="68">
        <v>48579876.359999985</v>
      </c>
      <c r="E7" s="68">
        <v>124155763.47</v>
      </c>
      <c r="F7" s="68">
        <v>29345194.620000031</v>
      </c>
      <c r="G7" s="68">
        <v>42398073.809999876</v>
      </c>
      <c r="H7" s="68">
        <f t="shared" si="0"/>
        <v>428671835.84999985</v>
      </c>
      <c r="I7" s="174"/>
    </row>
    <row r="8" spans="1:9" ht="15" x14ac:dyDescent="0.25">
      <c r="A8" s="7">
        <v>2003</v>
      </c>
      <c r="B8" s="68">
        <v>43234624.949999988</v>
      </c>
      <c r="C8" s="68">
        <v>49350861.299999982</v>
      </c>
      <c r="D8" s="68">
        <v>29833129.169999987</v>
      </c>
      <c r="E8" s="68">
        <v>53040772.680000022</v>
      </c>
      <c r="F8" s="68">
        <v>18433272.120000005</v>
      </c>
      <c r="G8" s="68">
        <v>41018095.919999979</v>
      </c>
      <c r="H8" s="68">
        <f t="shared" si="0"/>
        <v>234910756.13999996</v>
      </c>
      <c r="I8" s="174"/>
    </row>
    <row r="9" spans="1:9" ht="15" x14ac:dyDescent="0.25">
      <c r="A9" s="7">
        <v>2004</v>
      </c>
      <c r="B9" s="68">
        <v>64309154.81999997</v>
      </c>
      <c r="C9" s="68">
        <v>56722253.309999987</v>
      </c>
      <c r="D9" s="68">
        <v>47032188.569999918</v>
      </c>
      <c r="E9" s="68">
        <v>46008521.460000046</v>
      </c>
      <c r="F9" s="68">
        <v>12574359.299999999</v>
      </c>
      <c r="G9" s="68">
        <v>94914086.610000089</v>
      </c>
      <c r="H9" s="68">
        <f t="shared" si="0"/>
        <v>321560564.06999999</v>
      </c>
      <c r="I9" s="174"/>
    </row>
    <row r="10" spans="1:9" ht="15" x14ac:dyDescent="0.25">
      <c r="A10" s="7">
        <v>2005</v>
      </c>
      <c r="B10" s="68">
        <v>30458306.190000027</v>
      </c>
      <c r="C10" s="68">
        <v>161210850.65999982</v>
      </c>
      <c r="D10" s="68">
        <v>83709674.33999975</v>
      </c>
      <c r="E10" s="68">
        <v>252961181.4899998</v>
      </c>
      <c r="F10" s="68">
        <v>29544632.010000087</v>
      </c>
      <c r="G10" s="68">
        <v>277352585.40000004</v>
      </c>
      <c r="H10" s="68">
        <f t="shared" si="0"/>
        <v>835237230.08999944</v>
      </c>
      <c r="I10" s="174"/>
    </row>
    <row r="11" spans="1:9" ht="15" x14ac:dyDescent="0.25">
      <c r="A11" s="7">
        <v>2006</v>
      </c>
      <c r="B11" s="68">
        <v>63538746.300000064</v>
      </c>
      <c r="C11" s="68">
        <v>124092577.56000002</v>
      </c>
      <c r="D11" s="68">
        <v>102387498.9300001</v>
      </c>
      <c r="E11" s="68">
        <v>640626630.36000013</v>
      </c>
      <c r="F11" s="68">
        <v>64837125.059999898</v>
      </c>
      <c r="G11" s="68">
        <v>273461734.01999992</v>
      </c>
      <c r="H11" s="68">
        <f t="shared" si="0"/>
        <v>1268944312.2300003</v>
      </c>
      <c r="I11" s="174"/>
    </row>
    <row r="12" spans="1:9" ht="15" x14ac:dyDescent="0.25">
      <c r="A12" s="7">
        <v>2007</v>
      </c>
      <c r="B12" s="68">
        <v>63768993.810000047</v>
      </c>
      <c r="C12" s="68">
        <v>125551261.50000018</v>
      </c>
      <c r="D12" s="68">
        <v>136592095.34999964</v>
      </c>
      <c r="E12" s="68">
        <v>336788377.42000014</v>
      </c>
      <c r="F12" s="68">
        <v>50179972.590000123</v>
      </c>
      <c r="G12" s="68">
        <v>197918361.39000002</v>
      </c>
      <c r="H12" s="68">
        <f t="shared" si="0"/>
        <v>910799062.06000006</v>
      </c>
      <c r="I12" s="174"/>
    </row>
    <row r="13" spans="1:9" ht="15" x14ac:dyDescent="0.25">
      <c r="A13" s="7">
        <v>2008</v>
      </c>
      <c r="B13" s="68">
        <v>141038943.87999985</v>
      </c>
      <c r="C13" s="68">
        <v>176688011.64000005</v>
      </c>
      <c r="D13" s="68">
        <v>167839351.1599997</v>
      </c>
      <c r="E13" s="68">
        <v>321482441.06999975</v>
      </c>
      <c r="F13" s="68">
        <v>131980227.86999997</v>
      </c>
      <c r="G13" s="68">
        <v>328783685.63</v>
      </c>
      <c r="H13" s="68">
        <f t="shared" si="0"/>
        <v>1267812661.2499993</v>
      </c>
      <c r="I13" s="174"/>
    </row>
    <row r="14" spans="1:9" ht="15" x14ac:dyDescent="0.25">
      <c r="A14" s="7">
        <v>2009</v>
      </c>
      <c r="B14" s="68">
        <v>319825374.36999983</v>
      </c>
      <c r="C14" s="68">
        <v>499659326.55999994</v>
      </c>
      <c r="D14" s="68">
        <v>393600073.86000025</v>
      </c>
      <c r="E14" s="68">
        <v>376380329.33999991</v>
      </c>
      <c r="F14" s="68">
        <v>196060821.38999999</v>
      </c>
      <c r="G14" s="68">
        <v>504747514.43999952</v>
      </c>
      <c r="H14" s="68">
        <f t="shared" si="0"/>
        <v>2290273439.9599996</v>
      </c>
      <c r="I14" s="174"/>
    </row>
    <row r="15" spans="1:9" ht="15" x14ac:dyDescent="0.25">
      <c r="A15" s="7">
        <v>2010</v>
      </c>
      <c r="B15" s="68">
        <v>416011992.68000019</v>
      </c>
      <c r="C15" s="68">
        <v>518078947.40000021</v>
      </c>
      <c r="D15" s="68">
        <v>615815226.54999876</v>
      </c>
      <c r="E15" s="68">
        <v>827591968.73000026</v>
      </c>
      <c r="F15" s="68">
        <v>510276007.16999948</v>
      </c>
      <c r="G15" s="68">
        <v>443780328.36000031</v>
      </c>
      <c r="H15" s="68">
        <f t="shared" si="0"/>
        <v>3331554470.8899994</v>
      </c>
      <c r="I15" s="174"/>
    </row>
    <row r="16" spans="1:9" ht="15" x14ac:dyDescent="0.25">
      <c r="A16" s="7">
        <v>2011</v>
      </c>
      <c r="B16" s="68">
        <v>1124827734.0299997</v>
      </c>
      <c r="C16" s="68">
        <v>776151268.41000021</v>
      </c>
      <c r="D16" s="68">
        <v>869366743.73000002</v>
      </c>
      <c r="E16" s="68">
        <v>1406825781.3400002</v>
      </c>
      <c r="F16" s="68">
        <v>788187748.4199996</v>
      </c>
      <c r="G16" s="68">
        <v>1412256087.950001</v>
      </c>
      <c r="H16" s="68">
        <f t="shared" si="0"/>
        <v>6377615363.8800011</v>
      </c>
      <c r="I16" s="174">
        <f t="shared" ref="I16:I31" si="1">+H16/1000000</f>
        <v>6377.6153638800015</v>
      </c>
    </row>
    <row r="17" spans="1:9" ht="15" x14ac:dyDescent="0.25">
      <c r="A17" s="7">
        <v>2012</v>
      </c>
      <c r="B17" s="68">
        <v>1140068754.6699998</v>
      </c>
      <c r="C17" s="68">
        <v>525257849.70999998</v>
      </c>
      <c r="D17" s="68">
        <v>905401645.29999936</v>
      </c>
      <c r="E17" s="68">
        <v>1797233970.0200005</v>
      </c>
      <c r="F17" s="68">
        <v>638740607.01000047</v>
      </c>
      <c r="G17" s="68">
        <v>2491504592.8899927</v>
      </c>
      <c r="H17" s="68">
        <f t="shared" si="0"/>
        <v>7498207419.5999928</v>
      </c>
      <c r="I17" s="174">
        <f t="shared" si="1"/>
        <v>7498.207419599993</v>
      </c>
    </row>
    <row r="18" spans="1:9" ht="15" x14ac:dyDescent="0.25">
      <c r="A18" s="7">
        <v>2013</v>
      </c>
      <c r="B18" s="68">
        <v>1419197207.8400004</v>
      </c>
      <c r="C18" s="68">
        <v>789358143.50000012</v>
      </c>
      <c r="D18" s="68">
        <v>776418374.67000091</v>
      </c>
      <c r="E18" s="68">
        <v>1807744001.009999</v>
      </c>
      <c r="F18" s="68">
        <v>404548164.9399997</v>
      </c>
      <c r="G18" s="68">
        <v>3719281155.8200016</v>
      </c>
      <c r="H18" s="68">
        <f t="shared" si="0"/>
        <v>8916547047.7800026</v>
      </c>
      <c r="I18" s="174">
        <f t="shared" si="1"/>
        <v>8916.5470477800027</v>
      </c>
    </row>
    <row r="19" spans="1:9" ht="15" x14ac:dyDescent="0.25">
      <c r="A19" s="7">
        <v>2014</v>
      </c>
      <c r="B19" s="68">
        <v>889682461.03000033</v>
      </c>
      <c r="C19" s="68">
        <v>557607616.26999998</v>
      </c>
      <c r="D19" s="68">
        <v>625458907.48999929</v>
      </c>
      <c r="E19" s="68">
        <v>1463521224.1100011</v>
      </c>
      <c r="F19" s="68">
        <v>420086094.83999974</v>
      </c>
      <c r="G19" s="68">
        <v>4122853397.7500048</v>
      </c>
      <c r="H19" s="68">
        <f t="shared" si="0"/>
        <v>8079209701.4900055</v>
      </c>
      <c r="I19" s="174">
        <f t="shared" si="1"/>
        <v>8079.2097014900055</v>
      </c>
    </row>
    <row r="20" spans="1:9" ht="15" x14ac:dyDescent="0.25">
      <c r="A20" s="7">
        <v>2015</v>
      </c>
      <c r="B20" s="68">
        <v>450720609.94000012</v>
      </c>
      <c r="C20" s="68">
        <v>669233734.78000033</v>
      </c>
      <c r="D20" s="68">
        <v>534697097.47999895</v>
      </c>
      <c r="E20" s="68">
        <v>1232816024.8499999</v>
      </c>
      <c r="F20" s="68">
        <v>382972373.1700002</v>
      </c>
      <c r="G20" s="68">
        <v>3599226251.0099983</v>
      </c>
      <c r="H20" s="68">
        <f t="shared" si="0"/>
        <v>6869666091.2299976</v>
      </c>
      <c r="I20" s="174">
        <f t="shared" si="1"/>
        <v>6869.6660912299976</v>
      </c>
    </row>
    <row r="21" spans="1:9" ht="15" x14ac:dyDescent="0.25">
      <c r="A21" s="7">
        <v>2016</v>
      </c>
      <c r="B21" s="68">
        <v>237703532.27000001</v>
      </c>
      <c r="C21" s="68">
        <v>387143433.51999998</v>
      </c>
      <c r="D21" s="68">
        <v>377551376.2899999</v>
      </c>
      <c r="E21" s="68">
        <v>1079252658.4899998</v>
      </c>
      <c r="F21" s="68">
        <v>349652787.1499998</v>
      </c>
      <c r="G21" s="68">
        <v>902845057.49999917</v>
      </c>
      <c r="H21" s="68">
        <f t="shared" si="0"/>
        <v>3334148845.2199984</v>
      </c>
      <c r="I21" s="174">
        <f t="shared" si="1"/>
        <v>3334.1488452199983</v>
      </c>
    </row>
    <row r="22" spans="1:9" ht="15" x14ac:dyDescent="0.25">
      <c r="A22" s="7">
        <v>2017</v>
      </c>
      <c r="B22" s="68">
        <v>288314529.44000012</v>
      </c>
      <c r="C22" s="68">
        <v>491458082.57000047</v>
      </c>
      <c r="D22" s="68">
        <v>495686430.17999989</v>
      </c>
      <c r="E22" s="68">
        <v>1587837378.2599983</v>
      </c>
      <c r="F22" s="68">
        <v>389701252.76999968</v>
      </c>
      <c r="G22" s="68">
        <v>721739161.80000007</v>
      </c>
      <c r="H22" s="68">
        <f t="shared" si="0"/>
        <v>3974736835.0199986</v>
      </c>
      <c r="I22" s="174">
        <f t="shared" si="1"/>
        <v>3974.7368350199986</v>
      </c>
    </row>
    <row r="23" spans="1:9" ht="15" x14ac:dyDescent="0.25">
      <c r="A23" s="7">
        <v>2018</v>
      </c>
      <c r="B23" s="68">
        <v>1425051440.4699998</v>
      </c>
      <c r="C23" s="68">
        <v>656187528.79000008</v>
      </c>
      <c r="D23" s="68">
        <v>430991600.36000037</v>
      </c>
      <c r="E23" s="68">
        <v>1079993174.7299998</v>
      </c>
      <c r="F23" s="68">
        <v>755185111.21000004</v>
      </c>
      <c r="G23" s="68">
        <v>607224592.74000001</v>
      </c>
      <c r="H23" s="68">
        <f t="shared" si="0"/>
        <v>4954633448.2999992</v>
      </c>
      <c r="I23" s="174">
        <f t="shared" si="1"/>
        <v>4954.6334482999991</v>
      </c>
    </row>
    <row r="24" spans="1:9" ht="15" x14ac:dyDescent="0.25">
      <c r="A24" s="7">
        <v>2019</v>
      </c>
      <c r="B24" s="68">
        <v>1337050021</v>
      </c>
      <c r="C24" s="68">
        <v>1039611189</v>
      </c>
      <c r="D24" s="68">
        <v>355394579.89999998</v>
      </c>
      <c r="E24" s="68">
        <v>1332676908</v>
      </c>
      <c r="F24" s="68">
        <v>1117881994</v>
      </c>
      <c r="G24" s="68">
        <v>720005678</v>
      </c>
      <c r="H24" s="68">
        <f t="shared" si="0"/>
        <v>5902620369.8999996</v>
      </c>
      <c r="I24" s="174">
        <f t="shared" si="1"/>
        <v>5902.6203698999998</v>
      </c>
    </row>
    <row r="25" spans="1:9" ht="15" x14ac:dyDescent="0.25">
      <c r="A25" s="7">
        <v>2020</v>
      </c>
      <c r="B25" s="68">
        <v>1431735521</v>
      </c>
      <c r="C25" s="68">
        <v>741526628</v>
      </c>
      <c r="D25" s="68">
        <v>215286136</v>
      </c>
      <c r="E25" s="68">
        <v>856591270</v>
      </c>
      <c r="F25" s="68">
        <v>389591504</v>
      </c>
      <c r="G25" s="68">
        <v>674442065</v>
      </c>
      <c r="H25" s="68">
        <f t="shared" si="0"/>
        <v>4309173124</v>
      </c>
      <c r="I25" s="174">
        <f t="shared" si="1"/>
        <v>4309.1731239999999</v>
      </c>
    </row>
    <row r="26" spans="1:9" ht="15" x14ac:dyDescent="0.25">
      <c r="A26" s="7">
        <v>2021</v>
      </c>
      <c r="B26" s="68">
        <v>1395092174</v>
      </c>
      <c r="C26" s="68">
        <v>737787832</v>
      </c>
      <c r="D26" s="68">
        <v>328981420</v>
      </c>
      <c r="E26" s="68">
        <v>1339605552</v>
      </c>
      <c r="F26" s="68">
        <v>597146964</v>
      </c>
      <c r="G26" s="68">
        <v>756728321</v>
      </c>
      <c r="H26" s="68">
        <f t="shared" si="0"/>
        <v>5155342263</v>
      </c>
      <c r="I26" s="174">
        <f t="shared" si="1"/>
        <v>5155.3422629999995</v>
      </c>
    </row>
    <row r="27" spans="1:9" ht="15" x14ac:dyDescent="0.25">
      <c r="A27" s="7">
        <v>2022</v>
      </c>
      <c r="B27" s="68">
        <v>1335887370</v>
      </c>
      <c r="C27" s="68">
        <v>684819598</v>
      </c>
      <c r="D27" s="68">
        <v>423126277</v>
      </c>
      <c r="E27" s="68">
        <v>1253024046</v>
      </c>
      <c r="F27" s="68">
        <v>937242150</v>
      </c>
      <c r="G27" s="68">
        <v>609897877</v>
      </c>
      <c r="H27" s="68">
        <f t="shared" si="0"/>
        <v>5243997318</v>
      </c>
      <c r="I27" s="174">
        <f t="shared" si="1"/>
        <v>5243.9973179999997</v>
      </c>
    </row>
    <row r="28" spans="1:9" ht="15" x14ac:dyDescent="0.25">
      <c r="A28" s="7">
        <v>2023</v>
      </c>
      <c r="B28" s="68">
        <v>1236526450</v>
      </c>
      <c r="C28" s="68">
        <v>854962191</v>
      </c>
      <c r="D28" s="68">
        <v>443170499</v>
      </c>
      <c r="E28" s="68">
        <v>1143261760</v>
      </c>
      <c r="F28" s="68">
        <v>928362003</v>
      </c>
      <c r="G28" s="68">
        <v>329806206</v>
      </c>
      <c r="H28" s="68">
        <f t="shared" si="0"/>
        <v>4936089109</v>
      </c>
      <c r="I28" s="174">
        <f t="shared" si="1"/>
        <v>4936.0891089999996</v>
      </c>
    </row>
    <row r="29" spans="1:9" ht="15" x14ac:dyDescent="0.25">
      <c r="A29" s="7">
        <v>2024</v>
      </c>
      <c r="B29" s="68">
        <v>1099205413</v>
      </c>
      <c r="C29" s="68">
        <v>994138177</v>
      </c>
      <c r="D29" s="68">
        <v>568860357</v>
      </c>
      <c r="E29" s="68">
        <v>1130689830</v>
      </c>
      <c r="F29" s="68">
        <v>727839351</v>
      </c>
      <c r="G29" s="68">
        <v>490086370</v>
      </c>
      <c r="H29" s="68">
        <f t="shared" si="0"/>
        <v>5010819498</v>
      </c>
      <c r="I29" s="174">
        <f t="shared" si="1"/>
        <v>5010.8194979999998</v>
      </c>
    </row>
    <row r="30" spans="1:9" ht="15" x14ac:dyDescent="0.25">
      <c r="A30" s="7">
        <v>2025</v>
      </c>
      <c r="B30" s="68">
        <v>1135481711</v>
      </c>
      <c r="C30" s="68">
        <v>1307192677</v>
      </c>
      <c r="D30" s="68">
        <v>791046781</v>
      </c>
      <c r="E30" s="68">
        <v>1585422528</v>
      </c>
      <c r="F30" s="68">
        <v>780323091</v>
      </c>
      <c r="G30" s="68">
        <v>648664906</v>
      </c>
      <c r="H30" s="68">
        <f t="shared" si="0"/>
        <v>6248131694</v>
      </c>
      <c r="I30" s="174">
        <f t="shared" si="1"/>
        <v>6248.1316939999997</v>
      </c>
    </row>
    <row r="31" spans="1:9" s="177" customFormat="1" ht="25.5" x14ac:dyDescent="0.25">
      <c r="A31" s="175" t="s">
        <v>866</v>
      </c>
      <c r="B31" s="176">
        <f>SUM(B32:B36)</f>
        <v>451263178</v>
      </c>
      <c r="C31" s="176">
        <f t="shared" ref="C31:G31" si="2">SUM(C32:C36)</f>
        <v>351649456</v>
      </c>
      <c r="D31" s="176">
        <f t="shared" si="2"/>
        <v>277618862</v>
      </c>
      <c r="E31" s="176">
        <f t="shared" si="2"/>
        <v>713163428</v>
      </c>
      <c r="F31" s="176">
        <f t="shared" si="2"/>
        <v>534477949</v>
      </c>
      <c r="G31" s="176">
        <f t="shared" si="2"/>
        <v>304884812</v>
      </c>
      <c r="H31" s="176">
        <f>SUM(B31:G31)</f>
        <v>2633057685</v>
      </c>
      <c r="I31" s="174">
        <f t="shared" si="1"/>
        <v>2633.0576850000002</v>
      </c>
    </row>
    <row r="32" spans="1:9" x14ac:dyDescent="0.2">
      <c r="A32" s="178" t="s">
        <v>242</v>
      </c>
      <c r="B32" s="68">
        <v>74936476</v>
      </c>
      <c r="C32" s="68">
        <v>48571971</v>
      </c>
      <c r="D32" s="68">
        <v>51145146</v>
      </c>
      <c r="E32" s="68">
        <v>113837416</v>
      </c>
      <c r="F32" s="68">
        <v>75136110</v>
      </c>
      <c r="G32" s="68">
        <v>39686886</v>
      </c>
      <c r="H32" s="68">
        <f>SUM(B32:G32)</f>
        <v>403314005</v>
      </c>
      <c r="I32" s="179"/>
    </row>
    <row r="33" spans="1:9" x14ac:dyDescent="0.2">
      <c r="A33" s="178" t="s">
        <v>766</v>
      </c>
      <c r="B33" s="68">
        <v>71411763</v>
      </c>
      <c r="C33" s="68">
        <v>90664613</v>
      </c>
      <c r="D33" s="68">
        <v>51600436</v>
      </c>
      <c r="E33" s="68">
        <v>149757848</v>
      </c>
      <c r="F33" s="68">
        <v>71932946</v>
      </c>
      <c r="G33" s="68">
        <v>38633228</v>
      </c>
      <c r="H33" s="68">
        <f t="shared" ref="H33:H36" si="3">SUM(B33:G33)</f>
        <v>474000834</v>
      </c>
      <c r="I33" s="179"/>
    </row>
    <row r="34" spans="1:9" x14ac:dyDescent="0.2">
      <c r="A34" s="178" t="s">
        <v>771</v>
      </c>
      <c r="B34" s="68">
        <v>140253596</v>
      </c>
      <c r="C34" s="68">
        <v>84163604</v>
      </c>
      <c r="D34" s="68">
        <v>58652950</v>
      </c>
      <c r="E34" s="68">
        <v>168726932</v>
      </c>
      <c r="F34" s="68">
        <v>104759342</v>
      </c>
      <c r="G34" s="68">
        <v>66453334</v>
      </c>
      <c r="H34" s="68">
        <f t="shared" si="3"/>
        <v>623009758</v>
      </c>
      <c r="I34" s="179"/>
    </row>
    <row r="35" spans="1:9" x14ac:dyDescent="0.2">
      <c r="A35" s="178" t="s">
        <v>828</v>
      </c>
      <c r="B35" s="68">
        <v>91104523</v>
      </c>
      <c r="C35" s="68">
        <v>53520715</v>
      </c>
      <c r="D35" s="68">
        <v>52309995</v>
      </c>
      <c r="E35" s="68">
        <v>131597775</v>
      </c>
      <c r="F35" s="68">
        <v>137988759</v>
      </c>
      <c r="G35" s="68">
        <v>85113974</v>
      </c>
      <c r="H35" s="68">
        <f t="shared" si="3"/>
        <v>551635741</v>
      </c>
      <c r="I35" s="179"/>
    </row>
    <row r="36" spans="1:9" x14ac:dyDescent="0.2">
      <c r="A36" s="178" t="s">
        <v>839</v>
      </c>
      <c r="B36" s="68">
        <v>73556820</v>
      </c>
      <c r="C36" s="68">
        <v>74728553</v>
      </c>
      <c r="D36" s="68">
        <v>63910335</v>
      </c>
      <c r="E36" s="68">
        <v>149243457</v>
      </c>
      <c r="F36" s="68">
        <v>144660792</v>
      </c>
      <c r="G36" s="68">
        <v>74997390</v>
      </c>
      <c r="H36" s="68">
        <f t="shared" si="3"/>
        <v>581097347</v>
      </c>
      <c r="I36" s="179"/>
    </row>
    <row r="37" spans="1:9" ht="13.9" customHeight="1" x14ac:dyDescent="0.2">
      <c r="A37" s="178"/>
      <c r="B37" s="68"/>
      <c r="C37" s="68"/>
      <c r="D37" s="68"/>
      <c r="E37" s="68"/>
      <c r="F37" s="68"/>
      <c r="G37" s="68"/>
      <c r="H37" s="68"/>
      <c r="I37" s="179"/>
    </row>
    <row r="38" spans="1:9" x14ac:dyDescent="0.2">
      <c r="A38" s="1102" t="s">
        <v>840</v>
      </c>
      <c r="B38" s="1102"/>
      <c r="C38" s="1102"/>
      <c r="D38" s="1102"/>
      <c r="E38" s="1102"/>
      <c r="F38" s="1102"/>
      <c r="G38" s="1102"/>
      <c r="H38" s="1102"/>
    </row>
    <row r="39" spans="1:9" x14ac:dyDescent="0.2">
      <c r="A39" s="7" t="s">
        <v>841</v>
      </c>
      <c r="B39" s="180">
        <v>82347851</v>
      </c>
      <c r="C39" s="180">
        <v>74417084</v>
      </c>
      <c r="D39" s="180">
        <v>48818818</v>
      </c>
      <c r="E39" s="180">
        <v>92726227</v>
      </c>
      <c r="F39" s="180">
        <v>56383937</v>
      </c>
      <c r="G39" s="180">
        <v>48659811</v>
      </c>
      <c r="H39" s="180">
        <f>SUM(B39:G39)</f>
        <v>403353728</v>
      </c>
    </row>
    <row r="40" spans="1:9" x14ac:dyDescent="0.2">
      <c r="A40" s="7" t="s">
        <v>842</v>
      </c>
      <c r="B40" s="180">
        <v>73556820</v>
      </c>
      <c r="C40" s="180">
        <v>74728553</v>
      </c>
      <c r="D40" s="180">
        <v>63910335</v>
      </c>
      <c r="E40" s="180">
        <v>149243457</v>
      </c>
      <c r="F40" s="180">
        <v>144660792</v>
      </c>
      <c r="G40" s="180">
        <v>74997390</v>
      </c>
      <c r="H40" s="180">
        <f>SUM(B40:G40)</f>
        <v>581097347</v>
      </c>
    </row>
    <row r="41" spans="1:9" x14ac:dyDescent="0.2">
      <c r="A41" s="181" t="s">
        <v>243</v>
      </c>
      <c r="B41" s="182">
        <f t="shared" ref="B41:H41" si="4">B40/B39-1</f>
        <v>-0.10675483201134173</v>
      </c>
      <c r="C41" s="182">
        <f t="shared" si="4"/>
        <v>4.1854502119431647E-3</v>
      </c>
      <c r="D41" s="182">
        <f t="shared" si="4"/>
        <v>0.30913319122146721</v>
      </c>
      <c r="E41" s="182">
        <f t="shared" si="4"/>
        <v>0.6095064128943799</v>
      </c>
      <c r="F41" s="182">
        <f t="shared" si="4"/>
        <v>1.5656383661183502</v>
      </c>
      <c r="G41" s="182">
        <f t="shared" si="4"/>
        <v>0.54125937727131745</v>
      </c>
      <c r="H41" s="182">
        <f t="shared" si="4"/>
        <v>0.44066437635603051</v>
      </c>
    </row>
    <row r="42" spans="1:9" x14ac:dyDescent="0.2">
      <c r="A42" s="56"/>
      <c r="B42" s="570"/>
      <c r="C42" s="570"/>
      <c r="D42" s="570"/>
      <c r="E42" s="570"/>
      <c r="F42" s="570"/>
      <c r="G42" s="570"/>
      <c r="H42" s="570"/>
    </row>
    <row r="43" spans="1:9" x14ac:dyDescent="0.2">
      <c r="A43" s="1103" t="s">
        <v>843</v>
      </c>
      <c r="B43" s="1103"/>
      <c r="C43" s="1103"/>
      <c r="D43" s="1103"/>
      <c r="E43" s="1103"/>
      <c r="F43" s="1103"/>
      <c r="G43" s="1103"/>
      <c r="H43" s="1103"/>
    </row>
    <row r="44" spans="1:9" x14ac:dyDescent="0.2">
      <c r="A44" s="843" t="s">
        <v>844</v>
      </c>
      <c r="B44" s="844">
        <v>386774329</v>
      </c>
      <c r="C44" s="844">
        <v>307461305</v>
      </c>
      <c r="D44" s="844">
        <v>264013184</v>
      </c>
      <c r="E44" s="844">
        <v>395787000</v>
      </c>
      <c r="F44" s="844">
        <v>283875374</v>
      </c>
      <c r="G44" s="844">
        <v>195629219</v>
      </c>
      <c r="H44" s="844">
        <f>SUM(B44:G44)</f>
        <v>1833540411</v>
      </c>
    </row>
    <row r="45" spans="1:9" x14ac:dyDescent="0.2">
      <c r="A45" s="843" t="s">
        <v>845</v>
      </c>
      <c r="B45" s="844">
        <v>451263178</v>
      </c>
      <c r="C45" s="844">
        <v>351649456</v>
      </c>
      <c r="D45" s="844">
        <v>277618862</v>
      </c>
      <c r="E45" s="844">
        <v>713163428</v>
      </c>
      <c r="F45" s="844">
        <v>534477949</v>
      </c>
      <c r="G45" s="844">
        <v>304884812</v>
      </c>
      <c r="H45" s="844">
        <f>SUM(B45:G45)</f>
        <v>2633057685</v>
      </c>
    </row>
    <row r="46" spans="1:9" x14ac:dyDescent="0.2">
      <c r="A46" s="845" t="s">
        <v>243</v>
      </c>
      <c r="B46" s="846">
        <f t="shared" ref="B46:H46" si="5">B45/B44-1</f>
        <v>0.16673508080728894</v>
      </c>
      <c r="C46" s="846">
        <f t="shared" si="5"/>
        <v>0.1437193893390909</v>
      </c>
      <c r="D46" s="846">
        <f t="shared" si="5"/>
        <v>5.1534085509911565E-2</v>
      </c>
      <c r="E46" s="846">
        <f t="shared" si="5"/>
        <v>0.80188694424021012</v>
      </c>
      <c r="F46" s="846">
        <f t="shared" si="5"/>
        <v>0.88279082284890276</v>
      </c>
      <c r="G46" s="846">
        <f t="shared" si="5"/>
        <v>0.55848299941329316</v>
      </c>
      <c r="H46" s="846">
        <f t="shared" si="5"/>
        <v>0.43605107866913539</v>
      </c>
    </row>
    <row r="47" spans="1:9" x14ac:dyDescent="0.2">
      <c r="A47" s="56"/>
      <c r="B47" s="570"/>
      <c r="C47" s="570"/>
      <c r="D47" s="570"/>
      <c r="E47" s="570"/>
      <c r="F47" s="570"/>
      <c r="G47" s="570"/>
      <c r="H47" s="570"/>
    </row>
    <row r="48" spans="1:9" x14ac:dyDescent="0.2">
      <c r="A48" s="1102" t="s">
        <v>244</v>
      </c>
      <c r="B48" s="1102"/>
      <c r="C48" s="1102"/>
      <c r="D48" s="1102"/>
      <c r="E48" s="1102"/>
      <c r="F48" s="1102"/>
      <c r="G48" s="1102"/>
      <c r="H48" s="1102"/>
    </row>
    <row r="49" spans="1:8" x14ac:dyDescent="0.2">
      <c r="A49" s="7" t="s">
        <v>830</v>
      </c>
      <c r="B49" s="183">
        <v>91104523</v>
      </c>
      <c r="C49" s="183">
        <v>53520715</v>
      </c>
      <c r="D49" s="183">
        <v>52309995</v>
      </c>
      <c r="E49" s="183">
        <v>131597775</v>
      </c>
      <c r="F49" s="183">
        <v>137988759</v>
      </c>
      <c r="G49" s="183">
        <v>85113974</v>
      </c>
      <c r="H49" s="183">
        <f>SUM(B49:G49)</f>
        <v>551635741</v>
      </c>
    </row>
    <row r="50" spans="1:8" x14ac:dyDescent="0.2">
      <c r="A50" s="7" t="s">
        <v>842</v>
      </c>
      <c r="B50" s="183">
        <v>73556820</v>
      </c>
      <c r="C50" s="183">
        <v>74728553</v>
      </c>
      <c r="D50" s="183">
        <v>63910335</v>
      </c>
      <c r="E50" s="183">
        <v>149243457</v>
      </c>
      <c r="F50" s="183">
        <v>144660792</v>
      </c>
      <c r="G50" s="183">
        <v>74997390</v>
      </c>
      <c r="H50" s="183">
        <f>SUM(B50:G50)</f>
        <v>581097347</v>
      </c>
    </row>
    <row r="51" spans="1:8" x14ac:dyDescent="0.2">
      <c r="A51" s="181" t="s">
        <v>243</v>
      </c>
      <c r="B51" s="182">
        <f t="shared" ref="B51:H51" si="6">B50/B49-1</f>
        <v>-0.19261066763941015</v>
      </c>
      <c r="C51" s="182">
        <f t="shared" si="6"/>
        <v>0.3962547585547016</v>
      </c>
      <c r="D51" s="182">
        <f t="shared" si="6"/>
        <v>0.22176144348704296</v>
      </c>
      <c r="E51" s="182">
        <f t="shared" si="6"/>
        <v>0.13408799654857395</v>
      </c>
      <c r="F51" s="182">
        <f t="shared" si="6"/>
        <v>4.835200380344018E-2</v>
      </c>
      <c r="G51" s="182">
        <f t="shared" si="6"/>
        <v>-0.11885926040769756</v>
      </c>
      <c r="H51" s="182">
        <f t="shared" si="6"/>
        <v>5.3407717829508705E-2</v>
      </c>
    </row>
    <row r="52" spans="1:8" ht="36.6" customHeight="1" x14ac:dyDescent="0.2">
      <c r="A52" s="1104" t="s">
        <v>282</v>
      </c>
      <c r="B52" s="1105"/>
      <c r="C52" s="1105"/>
      <c r="D52" s="1105"/>
      <c r="E52" s="1105"/>
      <c r="F52" s="1105"/>
      <c r="G52" s="1105"/>
      <c r="H52" s="1105"/>
    </row>
    <row r="53" spans="1:8" ht="21" customHeight="1" x14ac:dyDescent="0.2"/>
    <row r="56" spans="1:8" ht="47.25" customHeight="1" x14ac:dyDescent="0.2"/>
    <row r="57" spans="1:8" ht="22.5" customHeight="1" x14ac:dyDescent="0.2"/>
    <row r="59" spans="1:8" x14ac:dyDescent="0.2">
      <c r="A59" s="6"/>
    </row>
    <row r="61" spans="1:8" ht="57.75" customHeight="1" x14ac:dyDescent="0.2">
      <c r="A61" s="1076" t="s">
        <v>867</v>
      </c>
      <c r="B61" s="1076"/>
      <c r="C61" s="1076"/>
      <c r="D61" s="1076"/>
      <c r="E61" s="1076"/>
      <c r="F61" s="1076"/>
      <c r="G61" s="184"/>
      <c r="H61" s="184"/>
    </row>
  </sheetData>
  <mergeCells count="5">
    <mergeCell ref="A38:H38"/>
    <mergeCell ref="A43:H43"/>
    <mergeCell ref="A48:H48"/>
    <mergeCell ref="A52:H52"/>
    <mergeCell ref="A61:F61"/>
  </mergeCells>
  <pageMargins left="0.7" right="0.7" top="0.75" bottom="0.75" header="0.3" footer="0.3"/>
  <pageSetup scale="6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2A6CD-AC2F-4F11-81BE-2B5CEC261D47}">
  <sheetPr>
    <tabColor rgb="FF002060"/>
    <pageSetUpPr fitToPage="1"/>
  </sheetPr>
  <dimension ref="A1:I604"/>
  <sheetViews>
    <sheetView showGridLines="0" view="pageBreakPreview" zoomScaleNormal="100" zoomScaleSheetLayoutView="100" workbookViewId="0"/>
  </sheetViews>
  <sheetFormatPr baseColWidth="10" defaultColWidth="11.42578125" defaultRowHeight="12.75" x14ac:dyDescent="0.2"/>
  <cols>
    <col min="1" max="1" width="53" style="6" customWidth="1"/>
    <col min="2" max="3" width="14.140625" style="6" customWidth="1"/>
    <col min="4" max="4" width="11.85546875" style="10" customWidth="1"/>
    <col min="5" max="5" width="15.7109375" style="10" customWidth="1"/>
    <col min="6" max="6" width="15.42578125" style="9" customWidth="1"/>
    <col min="7" max="7" width="11.85546875" style="9" customWidth="1"/>
    <col min="8" max="8" width="11.42578125" style="9"/>
    <col min="9" max="9" width="2.5703125" style="9" customWidth="1"/>
    <col min="10" max="11" width="11.42578125" style="9" customWidth="1"/>
    <col min="12" max="16384" width="11.42578125" style="9"/>
  </cols>
  <sheetData>
    <row r="1" spans="1:8" s="177" customFormat="1" ht="14.25" customHeight="1" x14ac:dyDescent="0.25">
      <c r="A1" s="185" t="s">
        <v>464</v>
      </c>
      <c r="D1" s="186"/>
      <c r="E1" s="186"/>
      <c r="F1" s="186"/>
    </row>
    <row r="2" spans="1:8" s="177" customFormat="1" ht="14.25" customHeight="1" x14ac:dyDescent="0.25">
      <c r="A2" s="187" t="s">
        <v>277</v>
      </c>
      <c r="D2" s="186"/>
      <c r="E2" s="186"/>
      <c r="F2" s="186"/>
    </row>
    <row r="3" spans="1:8" s="177" customFormat="1" ht="14.25" customHeight="1" x14ac:dyDescent="0.25">
      <c r="A3" s="188"/>
      <c r="D3" s="186"/>
      <c r="E3" s="186"/>
      <c r="F3" s="186"/>
    </row>
    <row r="4" spans="1:8" s="177" customFormat="1" ht="14.25" customHeight="1" thickBot="1" x14ac:dyDescent="0.3">
      <c r="A4" s="189" t="s">
        <v>283</v>
      </c>
      <c r="D4" s="186"/>
      <c r="E4" s="186"/>
      <c r="F4" s="186"/>
    </row>
    <row r="5" spans="1:8" s="191" customFormat="1" ht="14.25" customHeight="1" thickBot="1" x14ac:dyDescent="0.3">
      <c r="A5" s="190"/>
      <c r="B5" s="1106" t="s">
        <v>848</v>
      </c>
      <c r="C5" s="1107"/>
      <c r="D5" s="1107"/>
      <c r="E5" s="1108" t="s">
        <v>849</v>
      </c>
      <c r="F5" s="1109"/>
      <c r="G5" s="1109"/>
      <c r="H5" s="1110"/>
    </row>
    <row r="6" spans="1:8" s="191" customFormat="1" ht="14.25" customHeight="1" thickBot="1" x14ac:dyDescent="0.3">
      <c r="A6" s="192" t="s">
        <v>166</v>
      </c>
      <c r="B6" s="193">
        <v>2025</v>
      </c>
      <c r="C6" s="194">
        <v>2026</v>
      </c>
      <c r="D6" s="195" t="s">
        <v>243</v>
      </c>
      <c r="E6" s="193">
        <v>2025</v>
      </c>
      <c r="F6" s="194">
        <v>2026</v>
      </c>
      <c r="G6" s="195" t="s">
        <v>243</v>
      </c>
      <c r="H6" s="571" t="s">
        <v>245</v>
      </c>
    </row>
    <row r="7" spans="1:8" s="177" customFormat="1" ht="14.25" customHeight="1" x14ac:dyDescent="0.25">
      <c r="A7" s="437" t="s">
        <v>218</v>
      </c>
      <c r="B7" s="171">
        <v>56746852</v>
      </c>
      <c r="C7" s="196">
        <v>100258190</v>
      </c>
      <c r="D7" s="197">
        <f t="shared" ref="D7:D28" si="0">C7/B7-1</f>
        <v>0.7667621456781426</v>
      </c>
      <c r="E7" s="171">
        <v>221478431</v>
      </c>
      <c r="F7" s="196">
        <v>443517583</v>
      </c>
      <c r="G7" s="197">
        <f t="shared" ref="G7:G28" si="1">F7/E7-1</f>
        <v>1.0025317183143669</v>
      </c>
      <c r="H7" s="198">
        <f t="shared" ref="H7:H28" si="2">+F7/$F$29</f>
        <v>0.1684420305436643</v>
      </c>
    </row>
    <row r="8" spans="1:8" s="177" customFormat="1" ht="14.25" customHeight="1" x14ac:dyDescent="0.25">
      <c r="A8" s="438" t="s">
        <v>224</v>
      </c>
      <c r="B8" s="171">
        <v>37687382</v>
      </c>
      <c r="C8" s="196">
        <v>89006756</v>
      </c>
      <c r="D8" s="197">
        <f t="shared" si="0"/>
        <v>1.3617123630397039</v>
      </c>
      <c r="E8" s="171">
        <v>181799665</v>
      </c>
      <c r="F8" s="196">
        <v>383883580</v>
      </c>
      <c r="G8" s="197">
        <f t="shared" si="1"/>
        <v>1.1115747380502601</v>
      </c>
      <c r="H8" s="198">
        <f t="shared" si="2"/>
        <v>0.14579383588400191</v>
      </c>
    </row>
    <row r="9" spans="1:8" s="177" customFormat="1" ht="14.25" customHeight="1" x14ac:dyDescent="0.25">
      <c r="A9" s="438" t="s">
        <v>222</v>
      </c>
      <c r="B9" s="171">
        <v>60312974</v>
      </c>
      <c r="C9" s="196">
        <v>29269329</v>
      </c>
      <c r="D9" s="197">
        <f t="shared" si="0"/>
        <v>-0.51470923983950789</v>
      </c>
      <c r="E9" s="171">
        <v>266677264</v>
      </c>
      <c r="F9" s="196">
        <v>253150185</v>
      </c>
      <c r="G9" s="197">
        <f t="shared" si="1"/>
        <v>-5.0724530457159633E-2</v>
      </c>
      <c r="H9" s="375">
        <f t="shared" si="2"/>
        <v>9.6143045570989835E-2</v>
      </c>
    </row>
    <row r="10" spans="1:8" s="177" customFormat="1" ht="14.25" customHeight="1" x14ac:dyDescent="0.25">
      <c r="A10" s="437" t="s">
        <v>228</v>
      </c>
      <c r="B10" s="171">
        <v>42963966</v>
      </c>
      <c r="C10" s="196">
        <v>52765665</v>
      </c>
      <c r="D10" s="197">
        <f t="shared" si="0"/>
        <v>0.2281376677376572</v>
      </c>
      <c r="E10" s="171">
        <v>202952857</v>
      </c>
      <c r="F10" s="196">
        <v>252563708</v>
      </c>
      <c r="G10" s="197">
        <f t="shared" si="1"/>
        <v>0.24444519645269147</v>
      </c>
      <c r="H10" s="375">
        <f t="shared" si="2"/>
        <v>9.5920309470926002E-2</v>
      </c>
    </row>
    <row r="11" spans="1:8" s="177" customFormat="1" ht="14.25" customHeight="1" x14ac:dyDescent="0.25">
      <c r="A11" s="438" t="s">
        <v>275</v>
      </c>
      <c r="B11" s="171">
        <v>34485022</v>
      </c>
      <c r="C11" s="196">
        <v>32258180</v>
      </c>
      <c r="D11" s="197">
        <f t="shared" si="0"/>
        <v>-6.4574179480007321E-2</v>
      </c>
      <c r="E11" s="171">
        <v>198453615</v>
      </c>
      <c r="F11" s="196">
        <v>214645894</v>
      </c>
      <c r="G11" s="197">
        <f t="shared" si="1"/>
        <v>8.159226023673094E-2</v>
      </c>
      <c r="H11" s="198">
        <f t="shared" si="2"/>
        <v>8.1519632183827379E-2</v>
      </c>
    </row>
    <row r="12" spans="1:8" s="177" customFormat="1" ht="14.25" customHeight="1" x14ac:dyDescent="0.25">
      <c r="A12" s="439" t="s">
        <v>216</v>
      </c>
      <c r="B12" s="171">
        <v>34362460</v>
      </c>
      <c r="C12" s="196">
        <v>39743345</v>
      </c>
      <c r="D12" s="197">
        <f t="shared" si="0"/>
        <v>0.15659196111104978</v>
      </c>
      <c r="E12" s="171">
        <v>143861122</v>
      </c>
      <c r="F12" s="196">
        <v>173503658</v>
      </c>
      <c r="G12" s="197">
        <f t="shared" si="1"/>
        <v>0.20604966503736843</v>
      </c>
      <c r="H12" s="375">
        <f t="shared" si="2"/>
        <v>6.5894362659965802E-2</v>
      </c>
    </row>
    <row r="13" spans="1:8" s="177" customFormat="1" ht="14.25" customHeight="1" x14ac:dyDescent="0.25">
      <c r="A13" s="438" t="s">
        <v>231</v>
      </c>
      <c r="B13" s="171">
        <v>46751109</v>
      </c>
      <c r="C13" s="196">
        <v>36231778</v>
      </c>
      <c r="D13" s="197">
        <f t="shared" si="0"/>
        <v>-0.22500709020613818</v>
      </c>
      <c r="E13" s="171">
        <v>145989387</v>
      </c>
      <c r="F13" s="196">
        <v>173330837</v>
      </c>
      <c r="G13" s="197">
        <f t="shared" si="1"/>
        <v>0.18728381947380868</v>
      </c>
      <c r="H13" s="375">
        <f t="shared" si="2"/>
        <v>6.582872756165993E-2</v>
      </c>
    </row>
    <row r="14" spans="1:8" s="177" customFormat="1" ht="14.25" customHeight="1" x14ac:dyDescent="0.25">
      <c r="A14" s="439" t="s">
        <v>236</v>
      </c>
      <c r="B14" s="171">
        <v>14345076</v>
      </c>
      <c r="C14" s="196">
        <v>54637985</v>
      </c>
      <c r="D14" s="197">
        <f t="shared" si="0"/>
        <v>2.8088320340721791</v>
      </c>
      <c r="E14" s="171">
        <v>80858414</v>
      </c>
      <c r="F14" s="196">
        <v>164972091</v>
      </c>
      <c r="G14" s="197">
        <f t="shared" si="1"/>
        <v>1.0402588034932272</v>
      </c>
      <c r="H14" s="198">
        <f t="shared" si="2"/>
        <v>6.2654187919927773E-2</v>
      </c>
    </row>
    <row r="15" spans="1:8" s="177" customFormat="1" ht="14.25" customHeight="1" x14ac:dyDescent="0.25">
      <c r="A15" s="439" t="s">
        <v>237</v>
      </c>
      <c r="B15" s="171">
        <v>14639780</v>
      </c>
      <c r="C15" s="196">
        <v>22953389</v>
      </c>
      <c r="D15" s="197">
        <f t="shared" si="0"/>
        <v>0.5678780008989206</v>
      </c>
      <c r="E15" s="171">
        <v>87991306</v>
      </c>
      <c r="F15" s="196">
        <v>113052198</v>
      </c>
      <c r="G15" s="197">
        <f t="shared" si="1"/>
        <v>0.28481100166873308</v>
      </c>
      <c r="H15" s="198">
        <f t="shared" si="2"/>
        <v>4.2935708793633967E-2</v>
      </c>
    </row>
    <row r="16" spans="1:8" s="177" customFormat="1" ht="14.25" customHeight="1" x14ac:dyDescent="0.25">
      <c r="A16" s="439" t="s">
        <v>217</v>
      </c>
      <c r="B16" s="171">
        <v>12703979</v>
      </c>
      <c r="C16" s="196">
        <v>21176093</v>
      </c>
      <c r="D16" s="197">
        <f t="shared" si="0"/>
        <v>0.66688665023769333</v>
      </c>
      <c r="E16" s="171">
        <v>74956967</v>
      </c>
      <c r="F16" s="196">
        <v>105419708</v>
      </c>
      <c r="G16" s="197">
        <f t="shared" si="1"/>
        <v>0.4064030632402722</v>
      </c>
      <c r="H16" s="198">
        <f t="shared" si="2"/>
        <v>4.0036991441757951E-2</v>
      </c>
    </row>
    <row r="17" spans="1:9" s="177" customFormat="1" ht="14.25" customHeight="1" x14ac:dyDescent="0.25">
      <c r="A17" s="439" t="s">
        <v>227</v>
      </c>
      <c r="B17" s="171">
        <v>6512218</v>
      </c>
      <c r="C17" s="196">
        <v>37929488</v>
      </c>
      <c r="D17" s="197">
        <f t="shared" si="0"/>
        <v>4.8243578455143856</v>
      </c>
      <c r="E17" s="171">
        <v>56510419</v>
      </c>
      <c r="F17" s="196">
        <v>95899040</v>
      </c>
      <c r="G17" s="197">
        <f t="shared" si="1"/>
        <v>0.69701519997577788</v>
      </c>
      <c r="H17" s="198">
        <f t="shared" si="2"/>
        <v>3.6421169405561275E-2</v>
      </c>
    </row>
    <row r="18" spans="1:9" s="177" customFormat="1" ht="14.25" customHeight="1" x14ac:dyDescent="0.25">
      <c r="A18" s="439" t="s">
        <v>232</v>
      </c>
      <c r="B18" s="171">
        <v>11488461</v>
      </c>
      <c r="C18" s="196">
        <v>22906141</v>
      </c>
      <c r="D18" s="197">
        <f t="shared" si="0"/>
        <v>0.99383894848927112</v>
      </c>
      <c r="E18" s="171">
        <v>53613830</v>
      </c>
      <c r="F18" s="196">
        <v>84054948</v>
      </c>
      <c r="G18" s="197">
        <f t="shared" si="1"/>
        <v>0.56778480477891624</v>
      </c>
      <c r="H18" s="198">
        <f t="shared" si="2"/>
        <v>3.1922942090803451E-2</v>
      </c>
    </row>
    <row r="19" spans="1:9" s="177" customFormat="1" ht="14.25" customHeight="1" x14ac:dyDescent="0.25">
      <c r="A19" s="439" t="s">
        <v>219</v>
      </c>
      <c r="B19" s="171">
        <v>10878155</v>
      </c>
      <c r="C19" s="196">
        <v>12386128</v>
      </c>
      <c r="D19" s="197">
        <f t="shared" si="0"/>
        <v>0.13862396702381985</v>
      </c>
      <c r="E19" s="171">
        <v>42034675</v>
      </c>
      <c r="F19" s="196">
        <v>50411697</v>
      </c>
      <c r="G19" s="197">
        <f t="shared" si="1"/>
        <v>0.1992883732299584</v>
      </c>
      <c r="H19" s="198">
        <f t="shared" si="2"/>
        <v>1.9145686510092543E-2</v>
      </c>
    </row>
    <row r="20" spans="1:9" s="177" customFormat="1" ht="14.25" customHeight="1" x14ac:dyDescent="0.25">
      <c r="A20" s="439" t="s">
        <v>229</v>
      </c>
      <c r="B20" s="171">
        <v>8103775</v>
      </c>
      <c r="C20" s="196">
        <v>13580887</v>
      </c>
      <c r="D20" s="197">
        <f t="shared" si="0"/>
        <v>0.67587167708876428</v>
      </c>
      <c r="E20" s="171">
        <v>30585484</v>
      </c>
      <c r="F20" s="196">
        <v>43669662</v>
      </c>
      <c r="G20" s="197">
        <f t="shared" si="1"/>
        <v>0.42779045118265913</v>
      </c>
      <c r="H20" s="198">
        <f t="shared" si="2"/>
        <v>1.6585152026397782E-2</v>
      </c>
    </row>
    <row r="21" spans="1:9" s="177" customFormat="1" ht="14.25" customHeight="1" x14ac:dyDescent="0.25">
      <c r="A21" s="439" t="s">
        <v>235</v>
      </c>
      <c r="B21" s="171">
        <v>4201358</v>
      </c>
      <c r="C21" s="196">
        <v>7666579</v>
      </c>
      <c r="D21" s="197">
        <f t="shared" si="0"/>
        <v>0.82478593826091462</v>
      </c>
      <c r="E21" s="171">
        <v>20221337</v>
      </c>
      <c r="F21" s="196">
        <v>41821893</v>
      </c>
      <c r="G21" s="197">
        <f t="shared" si="1"/>
        <v>1.0682061230669366</v>
      </c>
      <c r="H21" s="198">
        <f t="shared" si="2"/>
        <v>1.588339413840073E-2</v>
      </c>
    </row>
    <row r="22" spans="1:9" s="177" customFormat="1" ht="14.25" customHeight="1" x14ac:dyDescent="0.25">
      <c r="A22" s="439" t="s">
        <v>234</v>
      </c>
      <c r="B22" s="171">
        <v>4337403</v>
      </c>
      <c r="C22" s="196">
        <v>6608452</v>
      </c>
      <c r="D22" s="197">
        <f t="shared" si="0"/>
        <v>0.52359649310889478</v>
      </c>
      <c r="E22" s="171">
        <v>14560082</v>
      </c>
      <c r="F22" s="196">
        <v>33480902</v>
      </c>
      <c r="G22" s="197">
        <f t="shared" si="1"/>
        <v>1.2994995495217676</v>
      </c>
      <c r="H22" s="198">
        <f t="shared" si="2"/>
        <v>1.2715597607577671E-2</v>
      </c>
    </row>
    <row r="23" spans="1:9" s="177" customFormat="1" ht="14.25" customHeight="1" x14ac:dyDescent="0.25">
      <c r="A23" s="439" t="s">
        <v>221</v>
      </c>
      <c r="B23" s="171">
        <v>2562807</v>
      </c>
      <c r="C23" s="196">
        <v>1513352</v>
      </c>
      <c r="D23" s="197">
        <f t="shared" si="0"/>
        <v>-0.40949435521285837</v>
      </c>
      <c r="E23" s="171">
        <v>9144429</v>
      </c>
      <c r="F23" s="196">
        <v>4910576</v>
      </c>
      <c r="G23" s="197">
        <f t="shared" si="1"/>
        <v>-0.46299807237827539</v>
      </c>
      <c r="H23" s="198">
        <f t="shared" si="2"/>
        <v>1.8649709149839609E-3</v>
      </c>
    </row>
    <row r="24" spans="1:9" s="177" customFormat="1" ht="14.25" customHeight="1" x14ac:dyDescent="0.25">
      <c r="A24" s="439" t="s">
        <v>468</v>
      </c>
      <c r="B24" s="171">
        <v>50091</v>
      </c>
      <c r="C24" s="196">
        <v>179029</v>
      </c>
      <c r="D24" s="197">
        <f t="shared" si="0"/>
        <v>2.5740751831666366</v>
      </c>
      <c r="E24" s="171">
        <v>110091</v>
      </c>
      <c r="F24" s="196">
        <v>541744</v>
      </c>
      <c r="G24" s="197">
        <f t="shared" si="1"/>
        <v>3.9208745492365411</v>
      </c>
      <c r="H24" s="375">
        <f t="shared" si="2"/>
        <v>2.0574710652417779E-4</v>
      </c>
    </row>
    <row r="25" spans="1:9" s="177" customFormat="1" ht="14.25" customHeight="1" x14ac:dyDescent="0.25">
      <c r="A25" s="439" t="s">
        <v>233</v>
      </c>
      <c r="B25" s="171">
        <v>67057</v>
      </c>
      <c r="C25" s="196">
        <v>20823</v>
      </c>
      <c r="D25" s="197">
        <f t="shared" si="0"/>
        <v>-0.68947313479577077</v>
      </c>
      <c r="E25" s="171">
        <v>439150</v>
      </c>
      <c r="F25" s="196">
        <v>115862</v>
      </c>
      <c r="G25" s="197">
        <f t="shared" si="1"/>
        <v>-0.7361675964932255</v>
      </c>
      <c r="H25" s="716">
        <f t="shared" si="2"/>
        <v>4.400283391436599E-5</v>
      </c>
    </row>
    <row r="26" spans="1:9" s="177" customFormat="1" ht="14.25" customHeight="1" x14ac:dyDescent="0.25">
      <c r="A26" s="439" t="s">
        <v>230</v>
      </c>
      <c r="B26" s="171">
        <v>0</v>
      </c>
      <c r="C26" s="196">
        <v>0</v>
      </c>
      <c r="D26" s="197" t="s">
        <v>215</v>
      </c>
      <c r="E26" s="171">
        <v>1301</v>
      </c>
      <c r="F26" s="196">
        <v>65046</v>
      </c>
      <c r="G26" s="197" t="s">
        <v>214</v>
      </c>
      <c r="H26" s="716">
        <f t="shared" si="2"/>
        <v>2.4703598546493673E-5</v>
      </c>
    </row>
    <row r="27" spans="1:9" s="177" customFormat="1" ht="14.25" customHeight="1" x14ac:dyDescent="0.25">
      <c r="A27" s="439" t="s">
        <v>226</v>
      </c>
      <c r="B27" s="171">
        <v>150803</v>
      </c>
      <c r="C27" s="196">
        <v>2758</v>
      </c>
      <c r="D27" s="197">
        <f t="shared" si="0"/>
        <v>-0.98171123916632963</v>
      </c>
      <c r="E27" s="171">
        <v>1277585</v>
      </c>
      <c r="F27" s="196">
        <v>38873</v>
      </c>
      <c r="G27" s="197">
        <f t="shared" si="1"/>
        <v>-0.96957306167495705</v>
      </c>
      <c r="H27" s="716">
        <f t="shared" si="2"/>
        <v>1.4763444121050466E-5</v>
      </c>
    </row>
    <row r="28" spans="1:9" s="177" customFormat="1" ht="14.25" customHeight="1" x14ac:dyDescent="0.25">
      <c r="A28" s="439" t="s">
        <v>225</v>
      </c>
      <c r="B28" s="171">
        <v>3000</v>
      </c>
      <c r="C28" s="196">
        <v>3000</v>
      </c>
      <c r="D28" s="197">
        <f t="shared" si="0"/>
        <v>0</v>
      </c>
      <c r="E28" s="171">
        <v>23000</v>
      </c>
      <c r="F28" s="196">
        <v>8000</v>
      </c>
      <c r="G28" s="197">
        <f t="shared" si="1"/>
        <v>-0.65217391304347827</v>
      </c>
      <c r="H28" s="572">
        <f t="shared" si="2"/>
        <v>3.0382927216423669E-6</v>
      </c>
    </row>
    <row r="29" spans="1:9" s="191" customFormat="1" ht="14.25" customHeight="1" thickBot="1" x14ac:dyDescent="0.3">
      <c r="A29" s="573" t="s">
        <v>0</v>
      </c>
      <c r="B29" s="574">
        <f>+SUM(B7:B28)</f>
        <v>403353728</v>
      </c>
      <c r="C29" s="575">
        <f>+SUM(C7:C28)</f>
        <v>581097347</v>
      </c>
      <c r="D29" s="545">
        <f>C29/B29-1</f>
        <v>0.44066437635603051</v>
      </c>
      <c r="E29" s="847">
        <f>+SUM(E7:E28)</f>
        <v>1833540411</v>
      </c>
      <c r="F29" s="848">
        <f>+SUM(F7:F28)</f>
        <v>2633057685</v>
      </c>
      <c r="G29" s="545">
        <f>F29/E29-1</f>
        <v>0.43605107866913539</v>
      </c>
      <c r="H29" s="576">
        <f>SUM(H7:H27)</f>
        <v>0.99999696170727848</v>
      </c>
      <c r="I29" s="577"/>
    </row>
    <row r="30" spans="1:9" s="177" customFormat="1" ht="14.25" customHeight="1" x14ac:dyDescent="0.25">
      <c r="B30" s="199"/>
      <c r="C30" s="199"/>
      <c r="D30" s="191"/>
      <c r="E30" s="191"/>
      <c r="F30" s="191"/>
    </row>
    <row r="31" spans="1:9" s="191" customFormat="1" ht="14.25" customHeight="1" thickBot="1" x14ac:dyDescent="0.3">
      <c r="A31" s="189" t="s">
        <v>284</v>
      </c>
      <c r="B31" s="177"/>
      <c r="C31" s="177"/>
      <c r="D31" s="186"/>
    </row>
    <row r="32" spans="1:9" s="191" customFormat="1" ht="14.25" customHeight="1" thickBot="1" x14ac:dyDescent="0.3">
      <c r="A32" s="177"/>
      <c r="B32" s="1106" t="s">
        <v>848</v>
      </c>
      <c r="C32" s="1107"/>
      <c r="D32" s="1107"/>
      <c r="E32" s="1108" t="s">
        <v>849</v>
      </c>
      <c r="F32" s="1109"/>
      <c r="G32" s="1109"/>
      <c r="H32" s="1110"/>
    </row>
    <row r="33" spans="1:8" s="177" customFormat="1" ht="14.25" customHeight="1" thickBot="1" x14ac:dyDescent="0.3">
      <c r="A33" s="542" t="s">
        <v>285</v>
      </c>
      <c r="B33" s="193">
        <v>2025</v>
      </c>
      <c r="C33" s="194">
        <v>2026</v>
      </c>
      <c r="D33" s="195" t="s">
        <v>243</v>
      </c>
      <c r="E33" s="193">
        <v>2025</v>
      </c>
      <c r="F33" s="194">
        <v>2026</v>
      </c>
      <c r="G33" s="195" t="s">
        <v>243</v>
      </c>
      <c r="H33" s="571" t="s">
        <v>245</v>
      </c>
    </row>
    <row r="34" spans="1:8" s="177" customFormat="1" ht="14.25" customHeight="1" x14ac:dyDescent="0.25">
      <c r="A34" s="200" t="s">
        <v>248</v>
      </c>
      <c r="B34" s="201">
        <v>20069760</v>
      </c>
      <c r="C34" s="543">
        <v>105170321</v>
      </c>
      <c r="D34" s="169">
        <f t="shared" ref="D34:D84" si="3">C34/B34-1</f>
        <v>4.2402380995089128</v>
      </c>
      <c r="E34" s="201">
        <v>189202114</v>
      </c>
      <c r="F34" s="849">
        <v>375237655</v>
      </c>
      <c r="G34" s="169">
        <f t="shared" ref="G34:G84" si="4">F34/E34-1</f>
        <v>0.98326354323926846</v>
      </c>
      <c r="H34" s="373">
        <f>+F34/$F$85</f>
        <v>0.14251022950908118</v>
      </c>
    </row>
    <row r="35" spans="1:8" s="177" customFormat="1" ht="14.25" customHeight="1" x14ac:dyDescent="0.25">
      <c r="A35" s="200" t="s">
        <v>273</v>
      </c>
      <c r="B35" s="201">
        <v>21554549</v>
      </c>
      <c r="C35" s="543">
        <v>64486151</v>
      </c>
      <c r="D35" s="169">
        <f t="shared" si="3"/>
        <v>1.9917652649563671</v>
      </c>
      <c r="E35" s="201">
        <v>102422039</v>
      </c>
      <c r="F35" s="849">
        <v>262489063</v>
      </c>
      <c r="G35" s="169">
        <f t="shared" si="4"/>
        <v>1.5628181743189082</v>
      </c>
      <c r="H35" s="373">
        <f t="shared" ref="H35:H84" si="5">+F35/$F$85</f>
        <v>9.9689826202953094E-2</v>
      </c>
    </row>
    <row r="36" spans="1:8" s="177" customFormat="1" ht="14.25" customHeight="1" x14ac:dyDescent="0.25">
      <c r="A36" s="200" t="s">
        <v>247</v>
      </c>
      <c r="B36" s="201">
        <v>36212853</v>
      </c>
      <c r="C36" s="543">
        <v>44729424</v>
      </c>
      <c r="D36" s="169">
        <f t="shared" si="3"/>
        <v>0.23518089005580411</v>
      </c>
      <c r="E36" s="201">
        <v>167414770</v>
      </c>
      <c r="F36" s="849">
        <v>210889827</v>
      </c>
      <c r="G36" s="169">
        <f t="shared" si="4"/>
        <v>0.25968471599011256</v>
      </c>
      <c r="H36" s="373">
        <f t="shared" si="5"/>
        <v>8.0093128305314745E-2</v>
      </c>
    </row>
    <row r="37" spans="1:8" s="177" customFormat="1" ht="14.25" customHeight="1" x14ac:dyDescent="0.25">
      <c r="A37" s="200" t="s">
        <v>250</v>
      </c>
      <c r="B37" s="201">
        <v>30712117</v>
      </c>
      <c r="C37" s="543">
        <v>28675134</v>
      </c>
      <c r="D37" s="169">
        <f t="shared" si="3"/>
        <v>-6.6325059910393058E-2</v>
      </c>
      <c r="E37" s="201">
        <v>143078509</v>
      </c>
      <c r="F37" s="849">
        <v>199927106</v>
      </c>
      <c r="G37" s="169">
        <f t="shared" si="4"/>
        <v>0.39732449965633898</v>
      </c>
      <c r="H37" s="373">
        <f t="shared" si="5"/>
        <v>7.5929633877352742E-2</v>
      </c>
    </row>
    <row r="38" spans="1:8" s="177" customFormat="1" ht="14.25" customHeight="1" x14ac:dyDescent="0.25">
      <c r="A38" s="200" t="s">
        <v>246</v>
      </c>
      <c r="B38" s="201">
        <v>31913400</v>
      </c>
      <c r="C38" s="543">
        <v>24072369</v>
      </c>
      <c r="D38" s="169">
        <f t="shared" si="3"/>
        <v>-0.24569713662599413</v>
      </c>
      <c r="E38" s="201">
        <v>129175972</v>
      </c>
      <c r="F38" s="849">
        <v>135198566</v>
      </c>
      <c r="G38" s="169">
        <f t="shared" si="4"/>
        <v>4.6623175399833627E-2</v>
      </c>
      <c r="H38" s="373">
        <f t="shared" si="5"/>
        <v>5.1346602381785643E-2</v>
      </c>
    </row>
    <row r="39" spans="1:8" s="177" customFormat="1" ht="14.25" customHeight="1" x14ac:dyDescent="0.25">
      <c r="A39" s="200" t="s">
        <v>252</v>
      </c>
      <c r="B39" s="201">
        <v>2971460</v>
      </c>
      <c r="C39" s="543">
        <v>33660696</v>
      </c>
      <c r="D39" s="169" t="s">
        <v>214</v>
      </c>
      <c r="E39" s="201">
        <v>41027265</v>
      </c>
      <c r="F39" s="849">
        <v>118176840</v>
      </c>
      <c r="G39" s="169">
        <f t="shared" si="4"/>
        <v>1.8804464543273847</v>
      </c>
      <c r="H39" s="373">
        <f t="shared" si="5"/>
        <v>4.4881979104836815E-2</v>
      </c>
    </row>
    <row r="40" spans="1:8" s="177" customFormat="1" ht="14.25" customHeight="1" x14ac:dyDescent="0.25">
      <c r="A40" s="200" t="s">
        <v>262</v>
      </c>
      <c r="B40" s="201">
        <v>33936789</v>
      </c>
      <c r="C40" s="543">
        <v>1723372</v>
      </c>
      <c r="D40" s="169">
        <f t="shared" si="3"/>
        <v>-0.94921817735908953</v>
      </c>
      <c r="E40" s="201">
        <v>124487461</v>
      </c>
      <c r="F40" s="849">
        <v>112158981</v>
      </c>
      <c r="G40" s="169">
        <f t="shared" si="4"/>
        <v>-9.9033909929289954E-2</v>
      </c>
      <c r="H40" s="373">
        <f t="shared" si="5"/>
        <v>4.2596476954890564E-2</v>
      </c>
    </row>
    <row r="41" spans="1:8" s="177" customFormat="1" ht="14.25" customHeight="1" x14ac:dyDescent="0.25">
      <c r="A41" s="200" t="s">
        <v>249</v>
      </c>
      <c r="B41" s="201">
        <v>18367024</v>
      </c>
      <c r="C41" s="543">
        <v>17592692</v>
      </c>
      <c r="D41" s="169">
        <f t="shared" si="3"/>
        <v>-4.2158816801241228E-2</v>
      </c>
      <c r="E41" s="201">
        <v>72275224</v>
      </c>
      <c r="F41" s="849">
        <v>74090618</v>
      </c>
      <c r="G41" s="169">
        <f t="shared" si="4"/>
        <v>2.5117791402486711E-2</v>
      </c>
      <c r="H41" s="373">
        <f t="shared" si="5"/>
        <v>2.8138623176423117E-2</v>
      </c>
    </row>
    <row r="42" spans="1:8" s="177" customFormat="1" ht="14.25" customHeight="1" x14ac:dyDescent="0.25">
      <c r="A42" s="200" t="s">
        <v>257</v>
      </c>
      <c r="B42" s="201">
        <v>11601189</v>
      </c>
      <c r="C42" s="543">
        <v>15264712</v>
      </c>
      <c r="D42" s="169">
        <f t="shared" si="3"/>
        <v>0.31578857994641751</v>
      </c>
      <c r="E42" s="201">
        <v>69264780</v>
      </c>
      <c r="F42" s="849">
        <v>67707899</v>
      </c>
      <c r="G42" s="169">
        <f t="shared" si="4"/>
        <v>-2.2477238792933396E-2</v>
      </c>
      <c r="H42" s="373">
        <f t="shared" si="5"/>
        <v>2.5714552091174563E-2</v>
      </c>
    </row>
    <row r="43" spans="1:8" s="177" customFormat="1" ht="14.25" customHeight="1" x14ac:dyDescent="0.25">
      <c r="A43" s="200" t="s">
        <v>253</v>
      </c>
      <c r="B43" s="201">
        <v>10727244</v>
      </c>
      <c r="C43" s="543">
        <v>13874595</v>
      </c>
      <c r="D43" s="169">
        <f t="shared" si="3"/>
        <v>0.29339791282830885</v>
      </c>
      <c r="E43" s="201">
        <v>34639658</v>
      </c>
      <c r="F43" s="849">
        <v>63916782</v>
      </c>
      <c r="G43" s="169">
        <f t="shared" si="4"/>
        <v>0.84519090806266051</v>
      </c>
      <c r="H43" s="373">
        <f t="shared" si="5"/>
        <v>2.4274736692675231E-2</v>
      </c>
    </row>
    <row r="44" spans="1:8" s="177" customFormat="1" ht="14.25" customHeight="1" x14ac:dyDescent="0.25">
      <c r="A44" s="200" t="s">
        <v>251</v>
      </c>
      <c r="B44" s="201">
        <v>14667906</v>
      </c>
      <c r="C44" s="543">
        <v>13923893</v>
      </c>
      <c r="D44" s="169">
        <f t="shared" si="3"/>
        <v>-5.0723872923646995E-2</v>
      </c>
      <c r="E44" s="201">
        <v>66050936</v>
      </c>
      <c r="F44" s="849">
        <v>63154563</v>
      </c>
      <c r="G44" s="169">
        <f t="shared" si="4"/>
        <v>-4.3850597363222832E-2</v>
      </c>
      <c r="H44" s="373">
        <f t="shared" si="5"/>
        <v>2.3985256137675541E-2</v>
      </c>
    </row>
    <row r="45" spans="1:8" s="177" customFormat="1" ht="14.25" customHeight="1" x14ac:dyDescent="0.25">
      <c r="A45" s="200" t="s">
        <v>261</v>
      </c>
      <c r="B45" s="201">
        <v>7882874</v>
      </c>
      <c r="C45" s="543">
        <v>15211957</v>
      </c>
      <c r="D45" s="169">
        <f t="shared" si="3"/>
        <v>0.9297475768355552</v>
      </c>
      <c r="E45" s="201">
        <v>36736912</v>
      </c>
      <c r="F45" s="849">
        <v>62051360</v>
      </c>
      <c r="G45" s="169">
        <f t="shared" si="4"/>
        <v>0.68907392107425913</v>
      </c>
      <c r="H45" s="373">
        <f t="shared" si="5"/>
        <v>2.3566274432001287E-2</v>
      </c>
    </row>
    <row r="46" spans="1:8" s="177" customFormat="1" ht="14.25" customHeight="1" x14ac:dyDescent="0.25">
      <c r="A46" s="200" t="s">
        <v>263</v>
      </c>
      <c r="B46" s="201">
        <v>10236828</v>
      </c>
      <c r="C46" s="543">
        <v>12110655</v>
      </c>
      <c r="D46" s="169">
        <f t="shared" si="3"/>
        <v>0.18304761982911111</v>
      </c>
      <c r="E46" s="201">
        <v>39407379</v>
      </c>
      <c r="F46" s="849">
        <v>51641734</v>
      </c>
      <c r="G46" s="169">
        <f t="shared" si="4"/>
        <v>0.31045848037749479</v>
      </c>
      <c r="H46" s="373">
        <f t="shared" si="5"/>
        <v>1.9612838068148893E-2</v>
      </c>
    </row>
    <row r="47" spans="1:8" s="177" customFormat="1" ht="14.25" customHeight="1" x14ac:dyDescent="0.25">
      <c r="A47" s="200" t="s">
        <v>291</v>
      </c>
      <c r="B47" s="201">
        <v>11023597</v>
      </c>
      <c r="C47" s="543">
        <v>7186794</v>
      </c>
      <c r="D47" s="169">
        <f t="shared" si="3"/>
        <v>-0.34805363439900783</v>
      </c>
      <c r="E47" s="201">
        <v>42256522</v>
      </c>
      <c r="F47" s="849">
        <v>45465479</v>
      </c>
      <c r="G47" s="169">
        <f t="shared" si="4"/>
        <v>7.5939922362753931E-2</v>
      </c>
      <c r="H47" s="373">
        <f t="shared" si="5"/>
        <v>1.7267179241460484E-2</v>
      </c>
    </row>
    <row r="48" spans="1:8" s="177" customFormat="1" ht="14.25" customHeight="1" x14ac:dyDescent="0.25">
      <c r="A48" s="200" t="s">
        <v>266</v>
      </c>
      <c r="B48" s="201">
        <v>6253195</v>
      </c>
      <c r="C48" s="543">
        <v>9494865</v>
      </c>
      <c r="D48" s="169">
        <f t="shared" si="3"/>
        <v>0.51840219279904121</v>
      </c>
      <c r="E48" s="201">
        <v>19460835</v>
      </c>
      <c r="F48" s="849">
        <v>44391857</v>
      </c>
      <c r="G48" s="169">
        <f t="shared" si="4"/>
        <v>1.2810869626097752</v>
      </c>
      <c r="H48" s="373">
        <f t="shared" si="5"/>
        <v>1.6859432002911096E-2</v>
      </c>
    </row>
    <row r="49" spans="1:8" s="177" customFormat="1" ht="14.25" customHeight="1" x14ac:dyDescent="0.25">
      <c r="A49" s="200" t="s">
        <v>264</v>
      </c>
      <c r="B49" s="201">
        <v>6160863</v>
      </c>
      <c r="C49" s="543">
        <v>8414093</v>
      </c>
      <c r="D49" s="169">
        <f t="shared" si="3"/>
        <v>0.365732852686385</v>
      </c>
      <c r="E49" s="201">
        <v>30439065</v>
      </c>
      <c r="F49" s="849">
        <v>42273810</v>
      </c>
      <c r="G49" s="169">
        <f t="shared" si="4"/>
        <v>0.38880120003686058</v>
      </c>
      <c r="H49" s="373">
        <f t="shared" si="5"/>
        <v>1.6055026154886538E-2</v>
      </c>
    </row>
    <row r="50" spans="1:8" s="177" customFormat="1" ht="14.25" customHeight="1" x14ac:dyDescent="0.25">
      <c r="A50" s="200" t="s">
        <v>254</v>
      </c>
      <c r="B50" s="201">
        <v>10874772</v>
      </c>
      <c r="C50" s="543">
        <v>19933998</v>
      </c>
      <c r="D50" s="169">
        <f t="shared" si="3"/>
        <v>0.83304974118078068</v>
      </c>
      <c r="E50" s="201">
        <v>37984497</v>
      </c>
      <c r="F50" s="849">
        <v>42006699</v>
      </c>
      <c r="G50" s="169">
        <f t="shared" si="4"/>
        <v>0.10589062163966534</v>
      </c>
      <c r="H50" s="373">
        <f t="shared" si="5"/>
        <v>1.595358097899021E-2</v>
      </c>
    </row>
    <row r="51" spans="1:8" s="177" customFormat="1" ht="14.25" customHeight="1" x14ac:dyDescent="0.25">
      <c r="A51" s="200" t="s">
        <v>274</v>
      </c>
      <c r="B51" s="201">
        <v>7352572</v>
      </c>
      <c r="C51" s="543">
        <v>10787735</v>
      </c>
      <c r="D51" s="169">
        <f t="shared" si="3"/>
        <v>0.46720562546004318</v>
      </c>
      <c r="E51" s="201">
        <v>23626881</v>
      </c>
      <c r="F51" s="849">
        <v>36836725</v>
      </c>
      <c r="G51" s="169">
        <f t="shared" si="4"/>
        <v>0.55910232078453359</v>
      </c>
      <c r="H51" s="373">
        <f t="shared" si="5"/>
        <v>1.3990094182080177E-2</v>
      </c>
    </row>
    <row r="52" spans="1:8" s="177" customFormat="1" ht="14.25" customHeight="1" x14ac:dyDescent="0.25">
      <c r="A52" s="200" t="s">
        <v>685</v>
      </c>
      <c r="B52" s="201">
        <v>21367527</v>
      </c>
      <c r="C52" s="543">
        <v>3975351</v>
      </c>
      <c r="D52" s="169">
        <f t="shared" si="3"/>
        <v>-0.81395362224182521</v>
      </c>
      <c r="E52" s="201">
        <v>22433554</v>
      </c>
      <c r="F52" s="849">
        <v>33296235</v>
      </c>
      <c r="G52" s="169">
        <f t="shared" si="4"/>
        <v>0.48421578676298904</v>
      </c>
      <c r="H52" s="373">
        <f t="shared" si="5"/>
        <v>1.2645463557324229E-2</v>
      </c>
    </row>
    <row r="53" spans="1:8" s="177" customFormat="1" ht="14.25" customHeight="1" x14ac:dyDescent="0.25">
      <c r="A53" s="200" t="s">
        <v>288</v>
      </c>
      <c r="B53" s="201">
        <v>4198593</v>
      </c>
      <c r="C53" s="543">
        <v>6445346</v>
      </c>
      <c r="D53" s="169">
        <f t="shared" si="3"/>
        <v>0.53512045582889312</v>
      </c>
      <c r="E53" s="201">
        <v>14174634</v>
      </c>
      <c r="F53" s="849">
        <v>31906434</v>
      </c>
      <c r="G53" s="169">
        <f t="shared" si="4"/>
        <v>1.2509529346577839</v>
      </c>
      <c r="H53" s="373">
        <f t="shared" si="5"/>
        <v>1.2117635774470319E-2</v>
      </c>
    </row>
    <row r="54" spans="1:8" s="177" customFormat="1" ht="14.25" customHeight="1" x14ac:dyDescent="0.25">
      <c r="A54" s="200" t="s">
        <v>255</v>
      </c>
      <c r="B54" s="201">
        <v>2999584</v>
      </c>
      <c r="C54" s="543">
        <v>6913540</v>
      </c>
      <c r="D54" s="169">
        <f t="shared" si="3"/>
        <v>1.3048329368339076</v>
      </c>
      <c r="E54" s="201">
        <v>14769320</v>
      </c>
      <c r="F54" s="849">
        <v>29395994</v>
      </c>
      <c r="G54" s="169">
        <f t="shared" si="4"/>
        <v>0.99034173543534831</v>
      </c>
      <c r="H54" s="373">
        <f t="shared" si="5"/>
        <v>1.1164204326955337E-2</v>
      </c>
    </row>
    <row r="55" spans="1:8" s="177" customFormat="1" ht="14.25" customHeight="1" x14ac:dyDescent="0.25">
      <c r="A55" s="200" t="s">
        <v>265</v>
      </c>
      <c r="B55" s="201">
        <v>4138411</v>
      </c>
      <c r="C55" s="543">
        <v>3100536</v>
      </c>
      <c r="D55" s="169">
        <f t="shared" si="3"/>
        <v>-0.25079070203515308</v>
      </c>
      <c r="E55" s="201">
        <v>35469014</v>
      </c>
      <c r="F55" s="849">
        <v>29343732</v>
      </c>
      <c r="G55" s="169">
        <f t="shared" si="4"/>
        <v>-0.17269388994010382</v>
      </c>
      <c r="H55" s="373">
        <f t="shared" si="5"/>
        <v>1.1144355920178027E-2</v>
      </c>
    </row>
    <row r="56" spans="1:8" s="177" customFormat="1" ht="14.25" customHeight="1" x14ac:dyDescent="0.25">
      <c r="A56" s="200" t="s">
        <v>753</v>
      </c>
      <c r="B56" s="201">
        <v>3548666</v>
      </c>
      <c r="C56" s="543">
        <v>4462037</v>
      </c>
      <c r="D56" s="169">
        <f t="shared" si="3"/>
        <v>0.25738432413757728</v>
      </c>
      <c r="E56" s="201">
        <v>16371064</v>
      </c>
      <c r="F56" s="849">
        <v>22672588</v>
      </c>
      <c r="G56" s="169">
        <f t="shared" si="4"/>
        <v>0.38491841458808063</v>
      </c>
      <c r="H56" s="373">
        <f t="shared" si="5"/>
        <v>8.6107448876495078E-3</v>
      </c>
    </row>
    <row r="57" spans="1:8" s="177" customFormat="1" ht="14.25" customHeight="1" x14ac:dyDescent="0.25">
      <c r="A57" s="200" t="s">
        <v>770</v>
      </c>
      <c r="B57" s="201">
        <v>3632634</v>
      </c>
      <c r="C57" s="543">
        <v>3916068</v>
      </c>
      <c r="D57" s="169">
        <f t="shared" si="3"/>
        <v>7.8024375700937565E-2</v>
      </c>
      <c r="E57" s="201">
        <v>17737084</v>
      </c>
      <c r="F57" s="849">
        <v>20023158</v>
      </c>
      <c r="G57" s="169">
        <f t="shared" si="4"/>
        <v>0.12888668734951025</v>
      </c>
      <c r="H57" s="373">
        <f t="shared" si="5"/>
        <v>7.6045269019618918E-3</v>
      </c>
    </row>
    <row r="58" spans="1:8" s="177" customFormat="1" ht="14.25" customHeight="1" x14ac:dyDescent="0.25">
      <c r="A58" s="200" t="s">
        <v>745</v>
      </c>
      <c r="B58" s="201">
        <v>667712</v>
      </c>
      <c r="C58" s="543">
        <v>1904312</v>
      </c>
      <c r="D58" s="169">
        <f t="shared" si="3"/>
        <v>1.8519960701619862</v>
      </c>
      <c r="E58" s="201">
        <v>3655667</v>
      </c>
      <c r="F58" s="849">
        <v>17055519</v>
      </c>
      <c r="G58" s="169">
        <f t="shared" si="4"/>
        <v>3.665501261466102</v>
      </c>
      <c r="H58" s="373">
        <f t="shared" si="5"/>
        <v>6.4774574051916379E-3</v>
      </c>
    </row>
    <row r="59" spans="1:8" s="177" customFormat="1" ht="14.25" customHeight="1" x14ac:dyDescent="0.25">
      <c r="A59" s="200" t="s">
        <v>290</v>
      </c>
      <c r="B59" s="201">
        <v>2441060</v>
      </c>
      <c r="C59" s="543">
        <v>3271987</v>
      </c>
      <c r="D59" s="169">
        <f t="shared" si="3"/>
        <v>0.34039597551883194</v>
      </c>
      <c r="E59" s="201">
        <v>11559233</v>
      </c>
      <c r="F59" s="849">
        <v>16905640</v>
      </c>
      <c r="G59" s="169">
        <f t="shared" si="4"/>
        <v>0.46252264315461078</v>
      </c>
      <c r="H59" s="373">
        <f t="shared" si="5"/>
        <v>6.4205353708382583E-3</v>
      </c>
    </row>
    <row r="60" spans="1:8" s="177" customFormat="1" ht="14.25" customHeight="1" x14ac:dyDescent="0.25">
      <c r="A60" s="200" t="s">
        <v>259</v>
      </c>
      <c r="B60" s="201">
        <v>3495452</v>
      </c>
      <c r="C60" s="543">
        <v>3659179</v>
      </c>
      <c r="D60" s="169">
        <f t="shared" si="3"/>
        <v>4.6840008101956432E-2</v>
      </c>
      <c r="E60" s="201">
        <v>13206510</v>
      </c>
      <c r="F60" s="849">
        <v>16694996</v>
      </c>
      <c r="G60" s="169">
        <f t="shared" si="4"/>
        <v>0.26414896895546214</v>
      </c>
      <c r="H60" s="373">
        <f t="shared" si="5"/>
        <v>6.3405356043310535E-3</v>
      </c>
    </row>
    <row r="61" spans="1:8" s="177" customFormat="1" ht="14.25" customHeight="1" x14ac:dyDescent="0.25">
      <c r="A61" s="202" t="s">
        <v>260</v>
      </c>
      <c r="B61" s="201">
        <v>5449899</v>
      </c>
      <c r="C61" s="543">
        <v>3860228</v>
      </c>
      <c r="D61" s="169">
        <f t="shared" si="3"/>
        <v>-0.29168815789063252</v>
      </c>
      <c r="E61" s="201">
        <v>15026762</v>
      </c>
      <c r="F61" s="849">
        <v>16113409</v>
      </c>
      <c r="G61" s="169">
        <f t="shared" si="4"/>
        <v>7.2314115309738636E-2</v>
      </c>
      <c r="H61" s="373">
        <f t="shared" si="5"/>
        <v>6.1196566606933258E-3</v>
      </c>
    </row>
    <row r="62" spans="1:8" s="177" customFormat="1" ht="14.25" customHeight="1" x14ac:dyDescent="0.25">
      <c r="A62" s="200" t="s">
        <v>287</v>
      </c>
      <c r="B62" s="201">
        <v>2367025</v>
      </c>
      <c r="C62" s="543">
        <v>3349003</v>
      </c>
      <c r="D62" s="169">
        <f t="shared" si="3"/>
        <v>0.41485746876353224</v>
      </c>
      <c r="E62" s="201">
        <v>13513130</v>
      </c>
      <c r="F62" s="849">
        <v>15488403</v>
      </c>
      <c r="G62" s="169">
        <f t="shared" si="4"/>
        <v>0.14617435042806526</v>
      </c>
      <c r="H62" s="373">
        <f t="shared" si="5"/>
        <v>5.8822877630954748E-3</v>
      </c>
    </row>
    <row r="63" spans="1:8" s="177" customFormat="1" ht="14.25" customHeight="1" x14ac:dyDescent="0.25">
      <c r="A63" s="200" t="s">
        <v>269</v>
      </c>
      <c r="B63" s="201">
        <v>1936353</v>
      </c>
      <c r="C63" s="543">
        <v>1879706</v>
      </c>
      <c r="D63" s="169">
        <f t="shared" si="3"/>
        <v>-2.9254479942448564E-2</v>
      </c>
      <c r="E63" s="201">
        <v>9750479</v>
      </c>
      <c r="F63" s="849">
        <v>15369473</v>
      </c>
      <c r="G63" s="169">
        <f t="shared" si="4"/>
        <v>0.57627876538168032</v>
      </c>
      <c r="H63" s="373">
        <f t="shared" si="5"/>
        <v>5.8371197439223595E-3</v>
      </c>
    </row>
    <row r="64" spans="1:8" s="177" customFormat="1" ht="14.25" customHeight="1" x14ac:dyDescent="0.25">
      <c r="A64" s="200" t="s">
        <v>289</v>
      </c>
      <c r="B64" s="201">
        <v>2074584</v>
      </c>
      <c r="C64" s="543">
        <v>3559323</v>
      </c>
      <c r="D64" s="169">
        <f t="shared" si="3"/>
        <v>0.71568034844576078</v>
      </c>
      <c r="E64" s="201">
        <v>18977273</v>
      </c>
      <c r="F64" s="849">
        <v>15249122</v>
      </c>
      <c r="G64" s="169">
        <f t="shared" si="4"/>
        <v>-0.19645346304498013</v>
      </c>
      <c r="H64" s="373">
        <f t="shared" si="5"/>
        <v>5.7914120480045614E-3</v>
      </c>
    </row>
    <row r="65" spans="1:8" s="177" customFormat="1" ht="14.25" customHeight="1" x14ac:dyDescent="0.25">
      <c r="A65" s="200" t="s">
        <v>868</v>
      </c>
      <c r="B65" s="201">
        <v>2009000</v>
      </c>
      <c r="C65" s="543">
        <v>4426617</v>
      </c>
      <c r="D65" s="169">
        <f t="shared" si="3"/>
        <v>1.2033932304629169</v>
      </c>
      <c r="E65" s="201">
        <v>11179000</v>
      </c>
      <c r="F65" s="849">
        <v>12561441</v>
      </c>
      <c r="G65" s="169">
        <f t="shared" si="4"/>
        <v>0.12366410233473468</v>
      </c>
      <c r="H65" s="373">
        <f t="shared" si="5"/>
        <v>4.7706668454550018E-3</v>
      </c>
    </row>
    <row r="66" spans="1:8" s="177" customFormat="1" ht="14.25" customHeight="1" x14ac:dyDescent="0.25">
      <c r="A66" s="200" t="s">
        <v>640</v>
      </c>
      <c r="B66" s="201">
        <v>2436733</v>
      </c>
      <c r="C66" s="543">
        <v>3093624</v>
      </c>
      <c r="D66" s="169">
        <f t="shared" si="3"/>
        <v>0.26957857098007865</v>
      </c>
      <c r="E66" s="201">
        <v>4426900</v>
      </c>
      <c r="F66" s="849">
        <v>12461362</v>
      </c>
      <c r="G66" s="169">
        <f t="shared" si="4"/>
        <v>1.8149183401477331</v>
      </c>
      <c r="H66" s="373">
        <f t="shared" si="5"/>
        <v>4.7326581832938461E-3</v>
      </c>
    </row>
    <row r="67" spans="1:8" s="177" customFormat="1" ht="14.25" customHeight="1" x14ac:dyDescent="0.25">
      <c r="A67" s="200" t="s">
        <v>761</v>
      </c>
      <c r="B67" s="201">
        <v>364507</v>
      </c>
      <c r="C67" s="543">
        <v>2578438</v>
      </c>
      <c r="D67" s="169">
        <f t="shared" si="3"/>
        <v>6.0737681306531837</v>
      </c>
      <c r="E67" s="201">
        <v>1457242</v>
      </c>
      <c r="F67" s="849">
        <v>12353409</v>
      </c>
      <c r="G67" s="169">
        <f t="shared" si="4"/>
        <v>7.4772529202424849</v>
      </c>
      <c r="H67" s="373">
        <f t="shared" si="5"/>
        <v>4.6916590815214137E-3</v>
      </c>
    </row>
    <row r="68" spans="1:8" s="177" customFormat="1" ht="14.25" customHeight="1" x14ac:dyDescent="0.25">
      <c r="A68" s="200" t="s">
        <v>762</v>
      </c>
      <c r="B68" s="201">
        <v>1032105</v>
      </c>
      <c r="C68" s="543">
        <v>5176767</v>
      </c>
      <c r="D68" s="169">
        <f t="shared" si="3"/>
        <v>4.0157367709680702</v>
      </c>
      <c r="E68" s="201">
        <v>4400839</v>
      </c>
      <c r="F68" s="849">
        <v>12344849</v>
      </c>
      <c r="G68" s="169">
        <f t="shared" si="4"/>
        <v>1.8051126160261712</v>
      </c>
      <c r="H68" s="373">
        <f t="shared" si="5"/>
        <v>4.6884081083092563E-3</v>
      </c>
    </row>
    <row r="69" spans="1:8" s="177" customFormat="1" ht="14.25" customHeight="1" x14ac:dyDescent="0.25">
      <c r="A69" s="200" t="s">
        <v>270</v>
      </c>
      <c r="B69" s="201">
        <v>1526577</v>
      </c>
      <c r="C69" s="543">
        <v>2510308</v>
      </c>
      <c r="D69" s="169">
        <f t="shared" si="3"/>
        <v>0.64440313197434529</v>
      </c>
      <c r="E69" s="201">
        <v>5320130</v>
      </c>
      <c r="F69" s="849">
        <v>11690091</v>
      </c>
      <c r="G69" s="169">
        <f t="shared" si="4"/>
        <v>1.1973318321168844</v>
      </c>
      <c r="H69" s="373">
        <f t="shared" si="5"/>
        <v>4.439739800079617E-3</v>
      </c>
    </row>
    <row r="70" spans="1:8" s="177" customFormat="1" ht="14.25" customHeight="1" x14ac:dyDescent="0.25">
      <c r="A70" s="200" t="s">
        <v>267</v>
      </c>
      <c r="B70" s="201">
        <v>-603667</v>
      </c>
      <c r="C70" s="543">
        <v>1643750</v>
      </c>
      <c r="D70" s="169" t="s">
        <v>214</v>
      </c>
      <c r="E70" s="201">
        <v>14001255</v>
      </c>
      <c r="F70" s="849">
        <v>11579834</v>
      </c>
      <c r="G70" s="169">
        <f t="shared" si="4"/>
        <v>-0.17294313973997333</v>
      </c>
      <c r="H70" s="373">
        <f t="shared" si="5"/>
        <v>4.3978656700033522E-3</v>
      </c>
    </row>
    <row r="71" spans="1:8" s="177" customFormat="1" ht="14.25" customHeight="1" x14ac:dyDescent="0.25">
      <c r="A71" s="200" t="s">
        <v>754</v>
      </c>
      <c r="B71" s="201">
        <v>610337</v>
      </c>
      <c r="C71" s="543">
        <v>1986364</v>
      </c>
      <c r="D71" s="169">
        <f t="shared" si="3"/>
        <v>2.2545364282355487</v>
      </c>
      <c r="E71" s="201">
        <v>3029656</v>
      </c>
      <c r="F71" s="849">
        <v>11502311</v>
      </c>
      <c r="G71" s="169">
        <f t="shared" si="4"/>
        <v>2.7965732743255338</v>
      </c>
      <c r="H71" s="373">
        <f t="shared" si="5"/>
        <v>4.3684234741708673E-3</v>
      </c>
    </row>
    <row r="72" spans="1:8" s="177" customFormat="1" ht="14.25" customHeight="1" x14ac:dyDescent="0.25">
      <c r="A72" s="200" t="s">
        <v>684</v>
      </c>
      <c r="B72" s="201">
        <v>1098541</v>
      </c>
      <c r="C72" s="543">
        <v>2524523</v>
      </c>
      <c r="D72" s="169">
        <f t="shared" si="3"/>
        <v>1.2980689842254409</v>
      </c>
      <c r="E72" s="201">
        <v>4460142</v>
      </c>
      <c r="F72" s="849">
        <v>10551773</v>
      </c>
      <c r="G72" s="169">
        <f t="shared" si="4"/>
        <v>1.3657930621939838</v>
      </c>
      <c r="H72" s="373">
        <f t="shared" si="5"/>
        <v>4.0074218882903056E-3</v>
      </c>
    </row>
    <row r="73" spans="1:8" s="177" customFormat="1" ht="14.25" customHeight="1" x14ac:dyDescent="0.25">
      <c r="A73" s="200" t="s">
        <v>286</v>
      </c>
      <c r="B73" s="201">
        <v>2483617</v>
      </c>
      <c r="C73" s="543">
        <v>1390579</v>
      </c>
      <c r="D73" s="169">
        <f t="shared" si="3"/>
        <v>-0.44009925846054365</v>
      </c>
      <c r="E73" s="201">
        <v>8037872</v>
      </c>
      <c r="F73" s="849">
        <v>10067370</v>
      </c>
      <c r="G73" s="169">
        <f t="shared" si="4"/>
        <v>0.25249195309405281</v>
      </c>
      <c r="H73" s="373">
        <f t="shared" si="5"/>
        <v>3.8234521246350893E-3</v>
      </c>
    </row>
    <row r="74" spans="1:8" s="177" customFormat="1" ht="14.25" customHeight="1" x14ac:dyDescent="0.25">
      <c r="A74" s="200" t="s">
        <v>760</v>
      </c>
      <c r="B74" s="201">
        <v>1127425</v>
      </c>
      <c r="C74" s="543">
        <v>2195150</v>
      </c>
      <c r="D74" s="169">
        <f t="shared" si="3"/>
        <v>0.94704747544182544</v>
      </c>
      <c r="E74" s="201">
        <v>5286419</v>
      </c>
      <c r="F74" s="849">
        <v>10041009</v>
      </c>
      <c r="G74" s="169">
        <f t="shared" si="4"/>
        <v>0.8993971155143019</v>
      </c>
      <c r="H74" s="373">
        <f t="shared" si="5"/>
        <v>3.8134405703306876E-3</v>
      </c>
    </row>
    <row r="75" spans="1:8" s="177" customFormat="1" ht="14.25" customHeight="1" x14ac:dyDescent="0.25">
      <c r="A75" s="200" t="s">
        <v>365</v>
      </c>
      <c r="B75" s="201">
        <v>991122</v>
      </c>
      <c r="C75" s="543">
        <v>3455573</v>
      </c>
      <c r="D75" s="169">
        <f t="shared" si="3"/>
        <v>2.4865263812124039</v>
      </c>
      <c r="E75" s="201">
        <v>8000821</v>
      </c>
      <c r="F75" s="849">
        <v>9761712</v>
      </c>
      <c r="G75" s="169">
        <f t="shared" si="4"/>
        <v>0.22008878838809176</v>
      </c>
      <c r="H75" s="373">
        <f t="shared" si="5"/>
        <v>3.707367315046119E-3</v>
      </c>
    </row>
    <row r="76" spans="1:8" s="177" customFormat="1" ht="14.25" customHeight="1" x14ac:dyDescent="0.25">
      <c r="A76" s="200" t="s">
        <v>755</v>
      </c>
      <c r="B76" s="201">
        <v>0</v>
      </c>
      <c r="C76" s="543">
        <v>0</v>
      </c>
      <c r="D76" s="169" t="s">
        <v>215</v>
      </c>
      <c r="E76" s="201">
        <v>0</v>
      </c>
      <c r="F76" s="849">
        <v>9298053</v>
      </c>
      <c r="G76" s="169" t="s">
        <v>214</v>
      </c>
      <c r="H76" s="373">
        <f t="shared" si="5"/>
        <v>3.5312758444181217E-3</v>
      </c>
    </row>
    <row r="77" spans="1:8" s="177" customFormat="1" ht="14.25" customHeight="1" x14ac:dyDescent="0.25">
      <c r="A77" s="200" t="s">
        <v>271</v>
      </c>
      <c r="B77" s="201">
        <v>810744</v>
      </c>
      <c r="C77" s="543">
        <v>2049295</v>
      </c>
      <c r="D77" s="169">
        <f t="shared" si="3"/>
        <v>1.5276721135154872</v>
      </c>
      <c r="E77" s="201">
        <v>4756582</v>
      </c>
      <c r="F77" s="849">
        <v>9006914</v>
      </c>
      <c r="G77" s="169">
        <f t="shared" si="4"/>
        <v>0.89356853303485573</v>
      </c>
      <c r="H77" s="373">
        <f t="shared" si="5"/>
        <v>3.420705156332342E-3</v>
      </c>
    </row>
    <row r="78" spans="1:8" s="177" customFormat="1" ht="14.25" customHeight="1" x14ac:dyDescent="0.25">
      <c r="A78" s="200" t="s">
        <v>258</v>
      </c>
      <c r="B78" s="201">
        <v>2459484</v>
      </c>
      <c r="C78" s="543">
        <v>1012943</v>
      </c>
      <c r="D78" s="169">
        <f t="shared" si="3"/>
        <v>-0.58814816441172213</v>
      </c>
      <c r="E78" s="201">
        <v>10266644</v>
      </c>
      <c r="F78" s="849">
        <v>8248459</v>
      </c>
      <c r="G78" s="169">
        <f t="shared" si="4"/>
        <v>-0.19657689503989817</v>
      </c>
      <c r="H78" s="373">
        <f t="shared" si="5"/>
        <v>3.1326541180581847E-3</v>
      </c>
    </row>
    <row r="79" spans="1:8" s="177" customFormat="1" ht="14.25" customHeight="1" x14ac:dyDescent="0.25">
      <c r="A79" s="200" t="s">
        <v>775</v>
      </c>
      <c r="B79" s="201">
        <v>2268609</v>
      </c>
      <c r="C79" s="543">
        <v>1498854</v>
      </c>
      <c r="D79" s="169">
        <f t="shared" si="3"/>
        <v>-0.33930703792500161</v>
      </c>
      <c r="E79" s="201">
        <v>7360304</v>
      </c>
      <c r="F79" s="849">
        <v>7138463</v>
      </c>
      <c r="G79" s="169">
        <f t="shared" si="4"/>
        <v>-3.0140195296281203E-2</v>
      </c>
      <c r="H79" s="373">
        <f t="shared" si="5"/>
        <v>2.7110925220766671E-3</v>
      </c>
    </row>
    <row r="80" spans="1:8" s="177" customFormat="1" ht="14.25" customHeight="1" x14ac:dyDescent="0.25">
      <c r="A80" s="200" t="s">
        <v>366</v>
      </c>
      <c r="B80" s="201">
        <v>1646604</v>
      </c>
      <c r="C80" s="543">
        <v>2765091</v>
      </c>
      <c r="D80" s="169">
        <f t="shared" si="3"/>
        <v>0.67926896813077087</v>
      </c>
      <c r="E80" s="201">
        <v>7659525</v>
      </c>
      <c r="F80" s="849">
        <v>7003482</v>
      </c>
      <c r="G80" s="169">
        <f t="shared" si="4"/>
        <v>-8.5650611493532591E-2</v>
      </c>
      <c r="H80" s="373">
        <f t="shared" si="5"/>
        <v>2.659828548344166E-3</v>
      </c>
    </row>
    <row r="81" spans="1:8" s="177" customFormat="1" ht="14.25" customHeight="1" x14ac:dyDescent="0.25">
      <c r="A81" s="200" t="s">
        <v>537</v>
      </c>
      <c r="B81" s="201">
        <v>1050964</v>
      </c>
      <c r="C81" s="543">
        <v>540969</v>
      </c>
      <c r="D81" s="169">
        <f t="shared" si="3"/>
        <v>-0.48526400523709656</v>
      </c>
      <c r="E81" s="201">
        <v>4519278</v>
      </c>
      <c r="F81" s="849">
        <v>6539318</v>
      </c>
      <c r="G81" s="169">
        <f t="shared" si="4"/>
        <v>0.44698290302123489</v>
      </c>
      <c r="H81" s="373">
        <f t="shared" si="5"/>
        <v>2.4835452854881151E-3</v>
      </c>
    </row>
    <row r="82" spans="1:8" s="177" customFormat="1" ht="14.25" customHeight="1" x14ac:dyDescent="0.25">
      <c r="A82" s="200" t="s">
        <v>718</v>
      </c>
      <c r="B82" s="201">
        <v>724389</v>
      </c>
      <c r="C82" s="543">
        <v>2532277</v>
      </c>
      <c r="D82" s="169">
        <f t="shared" si="3"/>
        <v>2.4957419287150966</v>
      </c>
      <c r="E82" s="201">
        <v>2902581</v>
      </c>
      <c r="F82" s="849">
        <v>6431523</v>
      </c>
      <c r="G82" s="169">
        <f t="shared" si="4"/>
        <v>1.2157944946239225</v>
      </c>
      <c r="H82" s="373">
        <f t="shared" si="5"/>
        <v>2.4426061899969352E-3</v>
      </c>
    </row>
    <row r="83" spans="1:8" s="177" customFormat="1" ht="14.25" customHeight="1" x14ac:dyDescent="0.25">
      <c r="A83" s="200" t="s">
        <v>869</v>
      </c>
      <c r="B83" s="201">
        <v>1539979</v>
      </c>
      <c r="C83" s="543">
        <v>1710945</v>
      </c>
      <c r="D83" s="169">
        <f t="shared" si="3"/>
        <v>0.11101839700411498</v>
      </c>
      <c r="E83" s="201">
        <v>6541700</v>
      </c>
      <c r="F83" s="849">
        <v>6366328</v>
      </c>
      <c r="G83" s="169">
        <f t="shared" si="4"/>
        <v>-2.6808321995811513E-2</v>
      </c>
      <c r="H83" s="373">
        <f t="shared" si="5"/>
        <v>2.4178460032485008E-3</v>
      </c>
    </row>
    <row r="84" spans="1:8" s="191" customFormat="1" ht="14.25" customHeight="1" x14ac:dyDescent="0.2">
      <c r="A84" s="544" t="s">
        <v>870</v>
      </c>
      <c r="B84" s="201">
        <v>28940166</v>
      </c>
      <c r="C84" s="543">
        <v>41395208</v>
      </c>
      <c r="D84" s="169">
        <f t="shared" si="3"/>
        <v>0.4303721685632349</v>
      </c>
      <c r="E84" s="374">
        <v>144338978</v>
      </c>
      <c r="F84" s="849">
        <v>160979717</v>
      </c>
      <c r="G84" s="169">
        <f t="shared" si="4"/>
        <v>0.11528929489856865</v>
      </c>
      <c r="H84" s="373">
        <f t="shared" si="5"/>
        <v>6.1137937811643499E-2</v>
      </c>
    </row>
    <row r="85" spans="1:8" s="6" customFormat="1" ht="13.5" thickBot="1" x14ac:dyDescent="0.25">
      <c r="A85" s="203" t="s">
        <v>292</v>
      </c>
      <c r="B85" s="847">
        <f>SUM(B34:B84)</f>
        <v>403353728</v>
      </c>
      <c r="C85" s="848">
        <f>SUM(C34:C84)</f>
        <v>581097347</v>
      </c>
      <c r="D85" s="545">
        <f>C85/B85-1</f>
        <v>0.44066437635603051</v>
      </c>
      <c r="E85" s="847">
        <f>+SUM(E34:E84)</f>
        <v>1833540411</v>
      </c>
      <c r="F85" s="848">
        <f>+SUM(F34:F84)</f>
        <v>2633057685</v>
      </c>
      <c r="G85" s="850">
        <f>F85/E85-1</f>
        <v>0.43605107866913539</v>
      </c>
      <c r="H85" s="851">
        <f>+C85/$C$85</f>
        <v>1</v>
      </c>
    </row>
    <row r="86" spans="1:8" s="6" customFormat="1" x14ac:dyDescent="0.2">
      <c r="B86" s="204"/>
      <c r="C86" s="204"/>
      <c r="D86" s="10"/>
      <c r="E86" s="10"/>
      <c r="F86" s="10"/>
    </row>
    <row r="87" spans="1:8" s="6" customFormat="1" ht="53.25" customHeight="1" x14ac:dyDescent="0.2">
      <c r="A87" s="1076" t="s">
        <v>867</v>
      </c>
      <c r="B87" s="1076"/>
      <c r="C87" s="1076"/>
      <c r="D87" s="1076"/>
      <c r="E87" s="1076"/>
      <c r="F87" s="1076"/>
      <c r="G87" s="184"/>
      <c r="H87" s="184"/>
    </row>
    <row r="88" spans="1:8" s="6" customFormat="1" ht="15" x14ac:dyDescent="0.25">
      <c r="A88"/>
      <c r="B88"/>
      <c r="C88"/>
      <c r="D88"/>
      <c r="E88"/>
      <c r="F88"/>
    </row>
    <row r="89" spans="1:8" s="6" customFormat="1" ht="15" x14ac:dyDescent="0.25">
      <c r="A89"/>
      <c r="B89"/>
      <c r="C89"/>
      <c r="D89"/>
      <c r="E89"/>
      <c r="F89"/>
    </row>
    <row r="90" spans="1:8" s="6" customFormat="1" ht="15" x14ac:dyDescent="0.25">
      <c r="A90"/>
      <c r="B90"/>
      <c r="C90"/>
      <c r="D90"/>
      <c r="E90"/>
      <c r="F90"/>
    </row>
    <row r="91" spans="1:8" s="6" customFormat="1" ht="15" x14ac:dyDescent="0.25">
      <c r="A91"/>
      <c r="B91"/>
      <c r="C91"/>
      <c r="D91"/>
      <c r="E91"/>
      <c r="F91"/>
    </row>
    <row r="92" spans="1:8" s="6" customFormat="1" ht="15" x14ac:dyDescent="0.25">
      <c r="A92"/>
      <c r="B92"/>
      <c r="C92"/>
      <c r="D92"/>
      <c r="E92"/>
      <c r="F92"/>
    </row>
    <row r="93" spans="1:8" s="6" customFormat="1" ht="15" x14ac:dyDescent="0.25">
      <c r="A93"/>
      <c r="B93"/>
      <c r="C93"/>
      <c r="D93"/>
      <c r="E93"/>
      <c r="F93"/>
    </row>
    <row r="94" spans="1:8" s="6" customFormat="1" ht="15" x14ac:dyDescent="0.25">
      <c r="A94"/>
      <c r="B94"/>
      <c r="C94"/>
      <c r="D94"/>
      <c r="E94"/>
      <c r="F94"/>
    </row>
    <row r="95" spans="1:8" s="6" customFormat="1" ht="15" x14ac:dyDescent="0.25">
      <c r="A95"/>
      <c r="B95"/>
      <c r="C95"/>
      <c r="D95"/>
      <c r="E95"/>
      <c r="F95"/>
    </row>
    <row r="96" spans="1:8" s="6" customFormat="1" ht="15" x14ac:dyDescent="0.25">
      <c r="A96"/>
      <c r="B96"/>
      <c r="C96"/>
      <c r="D96"/>
      <c r="E96"/>
      <c r="F96"/>
    </row>
    <row r="97" spans="1:6" s="6" customFormat="1" ht="15" x14ac:dyDescent="0.25">
      <c r="A97"/>
      <c r="B97"/>
      <c r="C97"/>
      <c r="D97"/>
      <c r="E97"/>
      <c r="F97"/>
    </row>
    <row r="98" spans="1:6" s="6" customFormat="1" ht="15" x14ac:dyDescent="0.25">
      <c r="A98"/>
      <c r="B98"/>
      <c r="C98"/>
      <c r="D98"/>
      <c r="E98"/>
      <c r="F98"/>
    </row>
    <row r="99" spans="1:6" s="6" customFormat="1" ht="15" x14ac:dyDescent="0.25">
      <c r="A99"/>
      <c r="B99"/>
      <c r="C99"/>
      <c r="D99"/>
      <c r="E99"/>
      <c r="F99"/>
    </row>
    <row r="100" spans="1:6" s="6" customFormat="1" ht="15" x14ac:dyDescent="0.25">
      <c r="A100"/>
      <c r="B100"/>
      <c r="C100"/>
      <c r="D100"/>
      <c r="E100"/>
      <c r="F100"/>
    </row>
    <row r="101" spans="1:6" s="6" customFormat="1" ht="15" x14ac:dyDescent="0.25">
      <c r="A101"/>
      <c r="B101"/>
      <c r="C101"/>
      <c r="D101"/>
      <c r="E101"/>
      <c r="F101"/>
    </row>
    <row r="102" spans="1:6" s="6" customFormat="1" ht="15" x14ac:dyDescent="0.25">
      <c r="A102"/>
      <c r="B102"/>
      <c r="C102"/>
      <c r="D102"/>
      <c r="E102"/>
      <c r="F102"/>
    </row>
    <row r="103" spans="1:6" s="6" customFormat="1" ht="15" x14ac:dyDescent="0.25">
      <c r="A103"/>
      <c r="B103"/>
      <c r="C103"/>
      <c r="D103"/>
      <c r="E103"/>
      <c r="F103"/>
    </row>
    <row r="104" spans="1:6" s="6" customFormat="1" ht="15" x14ac:dyDescent="0.25">
      <c r="A104"/>
      <c r="B104"/>
      <c r="C104"/>
      <c r="D104"/>
      <c r="E104"/>
      <c r="F104"/>
    </row>
    <row r="105" spans="1:6" s="6" customFormat="1" ht="15" x14ac:dyDescent="0.25">
      <c r="A105"/>
      <c r="B105"/>
      <c r="C105"/>
      <c r="D105"/>
      <c r="E105"/>
      <c r="F105"/>
    </row>
    <row r="106" spans="1:6" s="6" customFormat="1" ht="15" x14ac:dyDescent="0.25">
      <c r="A106"/>
      <c r="B106"/>
      <c r="C106"/>
      <c r="D106"/>
      <c r="E106"/>
      <c r="F106"/>
    </row>
    <row r="107" spans="1:6" s="6" customFormat="1" ht="15" x14ac:dyDescent="0.25">
      <c r="A107"/>
      <c r="B107"/>
      <c r="C107"/>
      <c r="D107"/>
      <c r="E107"/>
      <c r="F107"/>
    </row>
    <row r="108" spans="1:6" s="6" customFormat="1" ht="15" x14ac:dyDescent="0.25">
      <c r="A108"/>
      <c r="B108"/>
      <c r="C108"/>
      <c r="D108"/>
      <c r="E108"/>
      <c r="F108"/>
    </row>
    <row r="109" spans="1:6" s="6" customFormat="1" ht="15" x14ac:dyDescent="0.25">
      <c r="A109"/>
      <c r="B109"/>
      <c r="C109"/>
      <c r="D109"/>
      <c r="E109"/>
      <c r="F109"/>
    </row>
    <row r="110" spans="1:6" s="6" customFormat="1" ht="15" x14ac:dyDescent="0.25">
      <c r="A110"/>
      <c r="B110"/>
      <c r="C110"/>
      <c r="D110"/>
      <c r="E110"/>
      <c r="F110"/>
    </row>
    <row r="111" spans="1:6" s="6" customFormat="1" ht="15" x14ac:dyDescent="0.25">
      <c r="A111"/>
      <c r="B111"/>
      <c r="C111"/>
      <c r="D111"/>
      <c r="E111"/>
      <c r="F111"/>
    </row>
    <row r="112" spans="1:6" s="6" customFormat="1" ht="15" x14ac:dyDescent="0.25">
      <c r="A112"/>
      <c r="B112"/>
      <c r="C112"/>
      <c r="D112"/>
      <c r="E112"/>
      <c r="F112"/>
    </row>
    <row r="113" spans="1:6" s="6" customFormat="1" ht="15" x14ac:dyDescent="0.25">
      <c r="A113"/>
      <c r="B113"/>
      <c r="C113"/>
      <c r="D113"/>
      <c r="E113"/>
      <c r="F113"/>
    </row>
    <row r="114" spans="1:6" s="6" customFormat="1" ht="15" x14ac:dyDescent="0.25">
      <c r="A114"/>
      <c r="B114"/>
      <c r="C114"/>
      <c r="D114"/>
      <c r="E114"/>
      <c r="F114"/>
    </row>
    <row r="115" spans="1:6" s="6" customFormat="1" ht="15" x14ac:dyDescent="0.25">
      <c r="D115" s="10"/>
      <c r="E115" s="10"/>
      <c r="F115"/>
    </row>
    <row r="116" spans="1:6" s="6" customFormat="1" ht="15" x14ac:dyDescent="0.25">
      <c r="D116" s="10"/>
      <c r="E116" s="10"/>
      <c r="F116"/>
    </row>
    <row r="117" spans="1:6" s="6" customFormat="1" ht="15" x14ac:dyDescent="0.25">
      <c r="D117" s="10"/>
      <c r="E117" s="10"/>
      <c r="F117"/>
    </row>
    <row r="118" spans="1:6" s="6" customFormat="1" ht="15" x14ac:dyDescent="0.25">
      <c r="D118" s="10"/>
      <c r="E118" s="10"/>
      <c r="F118"/>
    </row>
    <row r="119" spans="1:6" s="6" customFormat="1" ht="15" x14ac:dyDescent="0.25">
      <c r="D119" s="10"/>
      <c r="E119" s="10"/>
      <c r="F119"/>
    </row>
    <row r="120" spans="1:6" s="6" customFormat="1" ht="15" x14ac:dyDescent="0.25">
      <c r="D120" s="10"/>
      <c r="E120" s="10"/>
      <c r="F120"/>
    </row>
    <row r="121" spans="1:6" s="6" customFormat="1" ht="15" x14ac:dyDescent="0.25">
      <c r="D121" s="10"/>
      <c r="E121" s="10"/>
      <c r="F121"/>
    </row>
    <row r="122" spans="1:6" s="6" customFormat="1" ht="15" x14ac:dyDescent="0.25">
      <c r="D122" s="10"/>
      <c r="E122" s="10"/>
      <c r="F122"/>
    </row>
    <row r="123" spans="1:6" s="6" customFormat="1" ht="15" x14ac:dyDescent="0.25">
      <c r="D123" s="10"/>
      <c r="E123" s="10"/>
      <c r="F123"/>
    </row>
    <row r="124" spans="1:6" s="6" customFormat="1" ht="15" x14ac:dyDescent="0.25">
      <c r="D124" s="10"/>
      <c r="E124" s="10"/>
      <c r="F124"/>
    </row>
    <row r="125" spans="1:6" s="6" customFormat="1" ht="15" x14ac:dyDescent="0.25">
      <c r="D125" s="10"/>
      <c r="E125" s="10"/>
      <c r="F125"/>
    </row>
    <row r="126" spans="1:6" s="6" customFormat="1" ht="15" x14ac:dyDescent="0.25">
      <c r="D126" s="10"/>
      <c r="E126" s="10"/>
      <c r="F126"/>
    </row>
    <row r="127" spans="1:6" s="6" customFormat="1" ht="15" x14ac:dyDescent="0.25">
      <c r="D127" s="10"/>
      <c r="E127" s="10"/>
      <c r="F127"/>
    </row>
    <row r="128" spans="1:6" s="6" customFormat="1" ht="15" x14ac:dyDescent="0.25">
      <c r="D128" s="10"/>
      <c r="E128" s="10"/>
      <c r="F128"/>
    </row>
    <row r="129" spans="4:6" s="6" customFormat="1" ht="15" x14ac:dyDescent="0.25">
      <c r="D129" s="10"/>
      <c r="E129" s="10"/>
      <c r="F129"/>
    </row>
    <row r="130" spans="4:6" s="6" customFormat="1" ht="15" x14ac:dyDescent="0.25">
      <c r="D130" s="10"/>
      <c r="E130" s="10"/>
      <c r="F130"/>
    </row>
    <row r="131" spans="4:6" s="6" customFormat="1" ht="15" x14ac:dyDescent="0.25">
      <c r="D131" s="10"/>
      <c r="E131" s="10"/>
      <c r="F131"/>
    </row>
    <row r="132" spans="4:6" s="6" customFormat="1" ht="15" x14ac:dyDescent="0.25">
      <c r="D132" s="10"/>
      <c r="E132" s="10"/>
      <c r="F132"/>
    </row>
    <row r="133" spans="4:6" s="6" customFormat="1" ht="15" x14ac:dyDescent="0.25">
      <c r="D133" s="10"/>
      <c r="E133" s="10"/>
      <c r="F133"/>
    </row>
    <row r="134" spans="4:6" s="6" customFormat="1" ht="15" x14ac:dyDescent="0.25">
      <c r="D134" s="10"/>
      <c r="E134" s="10"/>
      <c r="F134"/>
    </row>
    <row r="135" spans="4:6" s="6" customFormat="1" ht="15" x14ac:dyDescent="0.25">
      <c r="D135" s="10"/>
      <c r="E135" s="10"/>
      <c r="F135"/>
    </row>
    <row r="136" spans="4:6" s="6" customFormat="1" ht="15" x14ac:dyDescent="0.25">
      <c r="D136" s="10"/>
      <c r="E136" s="10"/>
      <c r="F136"/>
    </row>
    <row r="137" spans="4:6" s="6" customFormat="1" ht="15" x14ac:dyDescent="0.25">
      <c r="D137" s="10"/>
      <c r="E137" s="10"/>
      <c r="F137"/>
    </row>
    <row r="138" spans="4:6" s="6" customFormat="1" ht="15" x14ac:dyDescent="0.25">
      <c r="D138" s="10"/>
      <c r="E138" s="10"/>
      <c r="F138"/>
    </row>
    <row r="139" spans="4:6" s="6" customFormat="1" ht="15" x14ac:dyDescent="0.25">
      <c r="D139" s="10"/>
      <c r="E139" s="10"/>
      <c r="F139"/>
    </row>
    <row r="140" spans="4:6" s="6" customFormat="1" ht="15" x14ac:dyDescent="0.25">
      <c r="D140" s="10"/>
      <c r="E140" s="10"/>
      <c r="F140"/>
    </row>
    <row r="141" spans="4:6" s="6" customFormat="1" ht="15" x14ac:dyDescent="0.25">
      <c r="D141" s="10"/>
      <c r="E141" s="10"/>
      <c r="F141"/>
    </row>
    <row r="142" spans="4:6" s="6" customFormat="1" ht="15" x14ac:dyDescent="0.25">
      <c r="D142" s="10"/>
      <c r="E142" s="10"/>
      <c r="F142"/>
    </row>
    <row r="143" spans="4:6" s="6" customFormat="1" ht="15" x14ac:dyDescent="0.25">
      <c r="D143" s="10"/>
      <c r="E143" s="10"/>
      <c r="F143"/>
    </row>
    <row r="144" spans="4:6" s="6" customFormat="1" ht="15" x14ac:dyDescent="0.25">
      <c r="D144" s="10"/>
      <c r="E144" s="10"/>
      <c r="F144"/>
    </row>
    <row r="145" spans="4:6" s="6" customFormat="1" ht="15" x14ac:dyDescent="0.25">
      <c r="D145" s="10"/>
      <c r="E145" s="10"/>
      <c r="F145"/>
    </row>
    <row r="146" spans="4:6" s="6" customFormat="1" ht="15" x14ac:dyDescent="0.25">
      <c r="D146" s="10"/>
      <c r="E146" s="10"/>
      <c r="F146"/>
    </row>
    <row r="147" spans="4:6" s="6" customFormat="1" ht="15" x14ac:dyDescent="0.25">
      <c r="D147" s="10"/>
      <c r="E147" s="10"/>
      <c r="F147"/>
    </row>
    <row r="148" spans="4:6" s="6" customFormat="1" ht="15" x14ac:dyDescent="0.25">
      <c r="D148" s="10"/>
      <c r="E148" s="10"/>
      <c r="F148"/>
    </row>
    <row r="149" spans="4:6" s="6" customFormat="1" ht="15" x14ac:dyDescent="0.25">
      <c r="D149" s="10"/>
      <c r="E149" s="10"/>
      <c r="F149"/>
    </row>
    <row r="150" spans="4:6" s="6" customFormat="1" ht="15" x14ac:dyDescent="0.25">
      <c r="D150" s="10"/>
      <c r="E150" s="10"/>
      <c r="F150"/>
    </row>
    <row r="151" spans="4:6" s="6" customFormat="1" ht="15" x14ac:dyDescent="0.25">
      <c r="D151" s="10"/>
      <c r="E151" s="10"/>
      <c r="F151"/>
    </row>
    <row r="152" spans="4:6" s="6" customFormat="1" ht="15" x14ac:dyDescent="0.25">
      <c r="D152" s="10"/>
      <c r="E152" s="10"/>
      <c r="F152"/>
    </row>
    <row r="153" spans="4:6" s="6" customFormat="1" ht="15" x14ac:dyDescent="0.25">
      <c r="D153" s="10"/>
      <c r="E153" s="10"/>
      <c r="F153"/>
    </row>
    <row r="154" spans="4:6" s="6" customFormat="1" ht="15" x14ac:dyDescent="0.25">
      <c r="D154" s="10"/>
      <c r="E154" s="10"/>
      <c r="F154"/>
    </row>
    <row r="155" spans="4:6" s="6" customFormat="1" ht="15" x14ac:dyDescent="0.25">
      <c r="D155" s="10"/>
      <c r="E155" s="10"/>
      <c r="F155"/>
    </row>
    <row r="156" spans="4:6" s="6" customFormat="1" ht="15" x14ac:dyDescent="0.25">
      <c r="D156" s="10"/>
      <c r="E156" s="10"/>
      <c r="F156"/>
    </row>
    <row r="157" spans="4:6" s="6" customFormat="1" ht="15" x14ac:dyDescent="0.25">
      <c r="D157" s="10"/>
      <c r="E157" s="10"/>
      <c r="F157"/>
    </row>
    <row r="158" spans="4:6" s="6" customFormat="1" ht="15" x14ac:dyDescent="0.25">
      <c r="D158" s="10"/>
      <c r="E158" s="10"/>
      <c r="F158"/>
    </row>
    <row r="159" spans="4:6" s="6" customFormat="1" ht="15" x14ac:dyDescent="0.25">
      <c r="D159" s="10"/>
      <c r="E159" s="10"/>
      <c r="F159"/>
    </row>
    <row r="160" spans="4:6" s="6" customFormat="1" ht="15" x14ac:dyDescent="0.25">
      <c r="D160" s="10"/>
      <c r="E160" s="10"/>
      <c r="F160"/>
    </row>
    <row r="161" spans="4:6" s="6" customFormat="1" ht="15" x14ac:dyDescent="0.25">
      <c r="D161" s="10"/>
      <c r="E161" s="10"/>
      <c r="F161"/>
    </row>
    <row r="162" spans="4:6" s="6" customFormat="1" ht="15" x14ac:dyDescent="0.25">
      <c r="D162" s="10"/>
      <c r="E162" s="10"/>
      <c r="F162"/>
    </row>
    <row r="163" spans="4:6" s="6" customFormat="1" ht="15" x14ac:dyDescent="0.25">
      <c r="D163" s="10"/>
      <c r="E163" s="10"/>
      <c r="F163"/>
    </row>
    <row r="164" spans="4:6" s="6" customFormat="1" ht="15" x14ac:dyDescent="0.25">
      <c r="D164" s="10"/>
      <c r="E164" s="10"/>
      <c r="F164"/>
    </row>
    <row r="165" spans="4:6" s="6" customFormat="1" ht="15" x14ac:dyDescent="0.25">
      <c r="D165" s="10"/>
      <c r="E165" s="10"/>
      <c r="F165"/>
    </row>
    <row r="166" spans="4:6" s="6" customFormat="1" ht="15" x14ac:dyDescent="0.25">
      <c r="D166" s="10"/>
      <c r="E166" s="10"/>
      <c r="F166"/>
    </row>
    <row r="167" spans="4:6" s="6" customFormat="1" ht="15" x14ac:dyDescent="0.25">
      <c r="D167" s="10"/>
      <c r="E167" s="10"/>
      <c r="F167"/>
    </row>
    <row r="168" spans="4:6" s="6" customFormat="1" ht="15" x14ac:dyDescent="0.25">
      <c r="D168" s="10"/>
      <c r="E168" s="10"/>
      <c r="F168"/>
    </row>
    <row r="169" spans="4:6" s="6" customFormat="1" ht="15" x14ac:dyDescent="0.25">
      <c r="D169" s="10"/>
      <c r="E169" s="10"/>
      <c r="F169"/>
    </row>
    <row r="170" spans="4:6" s="6" customFormat="1" ht="15" x14ac:dyDescent="0.25">
      <c r="D170" s="10"/>
      <c r="E170" s="10"/>
      <c r="F170"/>
    </row>
    <row r="171" spans="4:6" s="6" customFormat="1" ht="15" x14ac:dyDescent="0.25">
      <c r="D171" s="10"/>
      <c r="E171" s="10"/>
      <c r="F171"/>
    </row>
    <row r="172" spans="4:6" s="6" customFormat="1" ht="15" x14ac:dyDescent="0.25">
      <c r="D172" s="10"/>
      <c r="E172" s="10"/>
      <c r="F172"/>
    </row>
    <row r="173" spans="4:6" s="6" customFormat="1" ht="15" x14ac:dyDescent="0.25">
      <c r="D173" s="10"/>
      <c r="E173" s="10"/>
      <c r="F173"/>
    </row>
    <row r="174" spans="4:6" s="6" customFormat="1" ht="15" x14ac:dyDescent="0.25">
      <c r="D174" s="10"/>
      <c r="E174" s="10"/>
      <c r="F174"/>
    </row>
    <row r="175" spans="4:6" s="6" customFormat="1" ht="15" x14ac:dyDescent="0.25">
      <c r="D175" s="10"/>
      <c r="E175" s="10"/>
      <c r="F175"/>
    </row>
    <row r="176" spans="4:6" s="6" customFormat="1" ht="15" x14ac:dyDescent="0.25">
      <c r="D176" s="10"/>
      <c r="E176" s="10"/>
      <c r="F176"/>
    </row>
    <row r="177" spans="4:6" s="6" customFormat="1" ht="15" x14ac:dyDescent="0.25">
      <c r="D177" s="10"/>
      <c r="E177" s="10"/>
      <c r="F177"/>
    </row>
    <row r="178" spans="4:6" s="6" customFormat="1" ht="15" x14ac:dyDescent="0.25">
      <c r="D178" s="10"/>
      <c r="E178" s="10"/>
      <c r="F178"/>
    </row>
    <row r="179" spans="4:6" s="6" customFormat="1" ht="15" x14ac:dyDescent="0.25">
      <c r="D179" s="10"/>
      <c r="E179" s="10"/>
      <c r="F179"/>
    </row>
    <row r="180" spans="4:6" s="6" customFormat="1" ht="15" x14ac:dyDescent="0.25">
      <c r="D180" s="10"/>
      <c r="E180" s="10"/>
      <c r="F180"/>
    </row>
    <row r="181" spans="4:6" s="6" customFormat="1" ht="15" x14ac:dyDescent="0.25">
      <c r="D181" s="10"/>
      <c r="E181" s="10"/>
      <c r="F181"/>
    </row>
    <row r="182" spans="4:6" s="6" customFormat="1" ht="15" x14ac:dyDescent="0.25">
      <c r="D182" s="10"/>
      <c r="E182" s="10"/>
      <c r="F182"/>
    </row>
    <row r="183" spans="4:6" s="6" customFormat="1" ht="15" x14ac:dyDescent="0.25">
      <c r="D183" s="10"/>
      <c r="E183" s="10"/>
      <c r="F183"/>
    </row>
    <row r="184" spans="4:6" s="6" customFormat="1" ht="15" x14ac:dyDescent="0.25">
      <c r="D184" s="10"/>
      <c r="E184" s="10"/>
      <c r="F184"/>
    </row>
    <row r="185" spans="4:6" s="6" customFormat="1" ht="15" x14ac:dyDescent="0.25">
      <c r="D185" s="10"/>
      <c r="E185" s="10"/>
      <c r="F185"/>
    </row>
    <row r="186" spans="4:6" s="6" customFormat="1" ht="15" x14ac:dyDescent="0.25">
      <c r="D186" s="10"/>
      <c r="E186" s="10"/>
      <c r="F186"/>
    </row>
    <row r="187" spans="4:6" s="6" customFormat="1" ht="15" x14ac:dyDescent="0.25">
      <c r="D187" s="10"/>
      <c r="E187" s="10"/>
      <c r="F187"/>
    </row>
    <row r="188" spans="4:6" s="6" customFormat="1" ht="15" x14ac:dyDescent="0.25">
      <c r="D188" s="10"/>
      <c r="E188" s="10"/>
      <c r="F188"/>
    </row>
    <row r="189" spans="4:6" s="6" customFormat="1" ht="15" x14ac:dyDescent="0.25">
      <c r="D189" s="10"/>
      <c r="E189" s="10"/>
      <c r="F189"/>
    </row>
    <row r="190" spans="4:6" s="6" customFormat="1" ht="15" x14ac:dyDescent="0.25">
      <c r="D190" s="10"/>
      <c r="E190" s="10"/>
      <c r="F190"/>
    </row>
    <row r="191" spans="4:6" s="6" customFormat="1" ht="15" x14ac:dyDescent="0.25">
      <c r="D191" s="10"/>
      <c r="E191" s="10"/>
      <c r="F191"/>
    </row>
    <row r="192" spans="4:6" s="6" customFormat="1" ht="15" x14ac:dyDescent="0.25">
      <c r="D192" s="10"/>
      <c r="E192" s="10"/>
      <c r="F192"/>
    </row>
    <row r="193" spans="4:6" s="6" customFormat="1" ht="15" x14ac:dyDescent="0.25">
      <c r="D193" s="10"/>
      <c r="E193" s="10"/>
      <c r="F193"/>
    </row>
    <row r="194" spans="4:6" s="6" customFormat="1" ht="15" x14ac:dyDescent="0.25">
      <c r="D194" s="10"/>
      <c r="E194" s="10"/>
      <c r="F194"/>
    </row>
    <row r="195" spans="4:6" s="6" customFormat="1" ht="15" x14ac:dyDescent="0.25">
      <c r="D195" s="10"/>
      <c r="E195" s="10"/>
      <c r="F195"/>
    </row>
    <row r="196" spans="4:6" s="6" customFormat="1" ht="15" x14ac:dyDescent="0.25">
      <c r="D196" s="10"/>
      <c r="E196" s="10"/>
      <c r="F196"/>
    </row>
    <row r="197" spans="4:6" s="6" customFormat="1" ht="15" x14ac:dyDescent="0.25">
      <c r="D197" s="10"/>
      <c r="E197" s="10"/>
      <c r="F197"/>
    </row>
    <row r="198" spans="4:6" s="6" customFormat="1" ht="15" x14ac:dyDescent="0.25">
      <c r="D198" s="10"/>
      <c r="E198" s="10"/>
      <c r="F198"/>
    </row>
    <row r="199" spans="4:6" s="6" customFormat="1" ht="15" x14ac:dyDescent="0.25">
      <c r="D199" s="10"/>
      <c r="E199" s="10"/>
      <c r="F199"/>
    </row>
    <row r="200" spans="4:6" s="6" customFormat="1" ht="15" x14ac:dyDescent="0.25">
      <c r="D200" s="10"/>
      <c r="E200" s="10"/>
      <c r="F200"/>
    </row>
    <row r="201" spans="4:6" s="6" customFormat="1" ht="15" x14ac:dyDescent="0.25">
      <c r="D201" s="10"/>
      <c r="E201" s="10"/>
      <c r="F201"/>
    </row>
    <row r="202" spans="4:6" s="6" customFormat="1" ht="15" x14ac:dyDescent="0.25">
      <c r="D202" s="10"/>
      <c r="E202" s="10"/>
      <c r="F202"/>
    </row>
    <row r="203" spans="4:6" s="6" customFormat="1" ht="15" x14ac:dyDescent="0.25">
      <c r="D203" s="10"/>
      <c r="E203" s="10"/>
      <c r="F203"/>
    </row>
    <row r="204" spans="4:6" s="6" customFormat="1" ht="15" x14ac:dyDescent="0.25">
      <c r="D204" s="10"/>
      <c r="E204" s="10"/>
      <c r="F204"/>
    </row>
    <row r="205" spans="4:6" s="6" customFormat="1" ht="15" x14ac:dyDescent="0.25">
      <c r="D205" s="10"/>
      <c r="E205" s="10"/>
      <c r="F205"/>
    </row>
    <row r="206" spans="4:6" s="6" customFormat="1" ht="15" x14ac:dyDescent="0.25">
      <c r="D206" s="10"/>
      <c r="E206" s="10"/>
      <c r="F206"/>
    </row>
    <row r="207" spans="4:6" s="6" customFormat="1" ht="15" x14ac:dyDescent="0.25">
      <c r="D207" s="10"/>
      <c r="E207" s="10"/>
      <c r="F207"/>
    </row>
    <row r="208" spans="4:6" s="6" customFormat="1" ht="15" x14ac:dyDescent="0.25">
      <c r="D208" s="10"/>
      <c r="E208" s="10"/>
      <c r="F208"/>
    </row>
    <row r="209" spans="4:6" s="6" customFormat="1" ht="15" x14ac:dyDescent="0.25">
      <c r="D209" s="10"/>
      <c r="E209" s="10"/>
      <c r="F209"/>
    </row>
    <row r="210" spans="4:6" s="6" customFormat="1" ht="15" x14ac:dyDescent="0.25">
      <c r="D210" s="10"/>
      <c r="E210" s="10"/>
      <c r="F210"/>
    </row>
    <row r="211" spans="4:6" s="6" customFormat="1" ht="15" x14ac:dyDescent="0.25">
      <c r="D211" s="10"/>
      <c r="E211" s="10"/>
      <c r="F211"/>
    </row>
    <row r="212" spans="4:6" s="6" customFormat="1" ht="15" x14ac:dyDescent="0.25">
      <c r="D212" s="10"/>
      <c r="E212" s="10"/>
      <c r="F212"/>
    </row>
    <row r="213" spans="4:6" s="6" customFormat="1" ht="15" x14ac:dyDescent="0.25">
      <c r="D213" s="10"/>
      <c r="E213" s="10"/>
      <c r="F213"/>
    </row>
    <row r="214" spans="4:6" s="6" customFormat="1" ht="15" x14ac:dyDescent="0.25">
      <c r="D214" s="10"/>
      <c r="E214" s="10"/>
      <c r="F214"/>
    </row>
    <row r="215" spans="4:6" s="6" customFormat="1" ht="15" x14ac:dyDescent="0.25">
      <c r="D215" s="10"/>
      <c r="E215" s="10"/>
      <c r="F215"/>
    </row>
    <row r="216" spans="4:6" s="6" customFormat="1" ht="15" x14ac:dyDescent="0.25">
      <c r="D216" s="10"/>
      <c r="E216" s="10"/>
      <c r="F216"/>
    </row>
    <row r="217" spans="4:6" s="6" customFormat="1" ht="15" x14ac:dyDescent="0.25">
      <c r="D217" s="10"/>
      <c r="E217" s="10"/>
      <c r="F217"/>
    </row>
    <row r="218" spans="4:6" s="6" customFormat="1" ht="15" x14ac:dyDescent="0.25">
      <c r="D218" s="10"/>
      <c r="E218" s="10"/>
      <c r="F218"/>
    </row>
    <row r="219" spans="4:6" s="6" customFormat="1" ht="15" x14ac:dyDescent="0.25">
      <c r="D219" s="10"/>
      <c r="E219" s="10"/>
      <c r="F219"/>
    </row>
    <row r="220" spans="4:6" s="6" customFormat="1" ht="15" x14ac:dyDescent="0.25">
      <c r="D220" s="10"/>
      <c r="E220" s="10"/>
      <c r="F220"/>
    </row>
    <row r="221" spans="4:6" s="6" customFormat="1" ht="15" x14ac:dyDescent="0.25">
      <c r="D221" s="10"/>
      <c r="E221" s="10"/>
      <c r="F221"/>
    </row>
    <row r="222" spans="4:6" s="6" customFormat="1" ht="15" x14ac:dyDescent="0.25">
      <c r="D222" s="10"/>
      <c r="E222" s="10"/>
      <c r="F222"/>
    </row>
    <row r="223" spans="4:6" s="6" customFormat="1" ht="15" x14ac:dyDescent="0.25">
      <c r="D223" s="10"/>
      <c r="E223" s="10"/>
      <c r="F223"/>
    </row>
    <row r="224" spans="4:6" s="6" customFormat="1" ht="15" x14ac:dyDescent="0.25">
      <c r="D224" s="10"/>
      <c r="E224" s="10"/>
      <c r="F224"/>
    </row>
    <row r="225" spans="4:6" s="6" customFormat="1" ht="15" x14ac:dyDescent="0.25">
      <c r="D225" s="10"/>
      <c r="E225" s="10"/>
      <c r="F225"/>
    </row>
    <row r="226" spans="4:6" s="6" customFormat="1" ht="15" x14ac:dyDescent="0.25">
      <c r="D226" s="10"/>
      <c r="E226" s="10"/>
      <c r="F226"/>
    </row>
    <row r="227" spans="4:6" s="6" customFormat="1" ht="15" x14ac:dyDescent="0.25">
      <c r="D227" s="10"/>
      <c r="E227" s="10"/>
      <c r="F227"/>
    </row>
    <row r="228" spans="4:6" s="6" customFormat="1" ht="15" x14ac:dyDescent="0.25">
      <c r="D228" s="10"/>
      <c r="E228" s="10"/>
      <c r="F228"/>
    </row>
    <row r="229" spans="4:6" s="6" customFormat="1" ht="15" x14ac:dyDescent="0.25">
      <c r="D229" s="10"/>
      <c r="E229" s="10"/>
      <c r="F229"/>
    </row>
    <row r="230" spans="4:6" s="6" customFormat="1" ht="15" x14ac:dyDescent="0.25">
      <c r="D230" s="10"/>
      <c r="E230" s="10"/>
      <c r="F230"/>
    </row>
    <row r="231" spans="4:6" s="6" customFormat="1" ht="15" x14ac:dyDescent="0.25">
      <c r="D231" s="10"/>
      <c r="E231" s="10"/>
      <c r="F231"/>
    </row>
    <row r="232" spans="4:6" s="6" customFormat="1" ht="15" x14ac:dyDescent="0.25">
      <c r="D232" s="10"/>
      <c r="E232" s="10"/>
      <c r="F232"/>
    </row>
    <row r="233" spans="4:6" s="6" customFormat="1" ht="15" x14ac:dyDescent="0.25">
      <c r="D233" s="10"/>
      <c r="E233" s="10"/>
      <c r="F233"/>
    </row>
    <row r="234" spans="4:6" s="6" customFormat="1" ht="15" x14ac:dyDescent="0.25">
      <c r="D234" s="10"/>
      <c r="E234" s="10"/>
      <c r="F234"/>
    </row>
    <row r="235" spans="4:6" s="6" customFormat="1" ht="15" x14ac:dyDescent="0.25">
      <c r="D235" s="10"/>
      <c r="E235" s="10"/>
      <c r="F235"/>
    </row>
    <row r="236" spans="4:6" s="6" customFormat="1" ht="15" x14ac:dyDescent="0.25">
      <c r="D236" s="10"/>
      <c r="E236" s="10"/>
      <c r="F236"/>
    </row>
    <row r="237" spans="4:6" s="6" customFormat="1" ht="15" x14ac:dyDescent="0.25">
      <c r="D237" s="10"/>
      <c r="E237" s="10"/>
      <c r="F237"/>
    </row>
    <row r="238" spans="4:6" s="6" customFormat="1" ht="15" x14ac:dyDescent="0.25">
      <c r="D238" s="10"/>
      <c r="E238" s="10"/>
      <c r="F238"/>
    </row>
    <row r="239" spans="4:6" s="6" customFormat="1" ht="15" x14ac:dyDescent="0.25">
      <c r="D239" s="10"/>
      <c r="E239" s="10"/>
      <c r="F239"/>
    </row>
    <row r="240" spans="4:6" s="6" customFormat="1" ht="15" x14ac:dyDescent="0.25">
      <c r="D240" s="10"/>
      <c r="E240" s="10"/>
      <c r="F240"/>
    </row>
    <row r="241" spans="4:6" s="6" customFormat="1" ht="15" x14ac:dyDescent="0.25">
      <c r="D241" s="10"/>
      <c r="E241" s="10"/>
      <c r="F241"/>
    </row>
    <row r="242" spans="4:6" s="6" customFormat="1" ht="15" x14ac:dyDescent="0.25">
      <c r="D242" s="10"/>
      <c r="E242" s="10"/>
      <c r="F242"/>
    </row>
    <row r="243" spans="4:6" s="6" customFormat="1" ht="15" x14ac:dyDescent="0.25">
      <c r="D243" s="10"/>
      <c r="E243" s="10"/>
      <c r="F243"/>
    </row>
    <row r="244" spans="4:6" s="6" customFormat="1" ht="15" x14ac:dyDescent="0.25">
      <c r="D244" s="10"/>
      <c r="E244" s="10"/>
      <c r="F244"/>
    </row>
    <row r="245" spans="4:6" s="6" customFormat="1" ht="15" x14ac:dyDescent="0.25">
      <c r="D245" s="10"/>
      <c r="E245" s="10"/>
      <c r="F245"/>
    </row>
    <row r="246" spans="4:6" s="6" customFormat="1" ht="15" x14ac:dyDescent="0.25">
      <c r="D246" s="10"/>
      <c r="E246" s="10"/>
      <c r="F246"/>
    </row>
    <row r="247" spans="4:6" s="6" customFormat="1" ht="15" x14ac:dyDescent="0.25">
      <c r="D247" s="10"/>
      <c r="E247" s="10"/>
      <c r="F247"/>
    </row>
    <row r="248" spans="4:6" s="6" customFormat="1" ht="15" x14ac:dyDescent="0.25">
      <c r="D248" s="10"/>
      <c r="E248" s="10"/>
      <c r="F248"/>
    </row>
    <row r="249" spans="4:6" s="6" customFormat="1" ht="15" x14ac:dyDescent="0.25">
      <c r="D249" s="10"/>
      <c r="E249" s="10"/>
      <c r="F249"/>
    </row>
    <row r="250" spans="4:6" s="6" customFormat="1" ht="15" x14ac:dyDescent="0.25">
      <c r="D250" s="10"/>
      <c r="E250" s="10"/>
      <c r="F250"/>
    </row>
    <row r="251" spans="4:6" s="6" customFormat="1" ht="15" x14ac:dyDescent="0.25">
      <c r="D251" s="10"/>
      <c r="E251" s="10"/>
      <c r="F251"/>
    </row>
    <row r="252" spans="4:6" s="6" customFormat="1" ht="15" x14ac:dyDescent="0.25">
      <c r="D252" s="10"/>
      <c r="E252" s="10"/>
      <c r="F252"/>
    </row>
    <row r="253" spans="4:6" s="6" customFormat="1" ht="15" x14ac:dyDescent="0.25">
      <c r="D253" s="10"/>
      <c r="E253" s="10"/>
      <c r="F253"/>
    </row>
    <row r="254" spans="4:6" s="6" customFormat="1" ht="15" x14ac:dyDescent="0.25">
      <c r="D254" s="10"/>
      <c r="E254" s="10"/>
      <c r="F254"/>
    </row>
    <row r="255" spans="4:6" s="6" customFormat="1" ht="15" x14ac:dyDescent="0.25">
      <c r="D255" s="10"/>
      <c r="E255" s="10"/>
      <c r="F255"/>
    </row>
    <row r="256" spans="4:6" s="6" customFormat="1" ht="15" x14ac:dyDescent="0.25">
      <c r="D256" s="10"/>
      <c r="E256" s="10"/>
      <c r="F256"/>
    </row>
    <row r="257" spans="4:6" s="6" customFormat="1" ht="15" x14ac:dyDescent="0.25">
      <c r="D257" s="10"/>
      <c r="E257" s="10"/>
      <c r="F257"/>
    </row>
    <row r="258" spans="4:6" s="6" customFormat="1" ht="15" x14ac:dyDescent="0.25">
      <c r="D258" s="10"/>
      <c r="E258" s="10"/>
      <c r="F258"/>
    </row>
    <row r="259" spans="4:6" s="6" customFormat="1" ht="15" x14ac:dyDescent="0.25">
      <c r="D259" s="10"/>
      <c r="E259" s="10"/>
      <c r="F259"/>
    </row>
    <row r="260" spans="4:6" s="6" customFormat="1" ht="15" x14ac:dyDescent="0.25">
      <c r="D260" s="10"/>
      <c r="E260" s="10"/>
      <c r="F260"/>
    </row>
    <row r="261" spans="4:6" s="6" customFormat="1" ht="15" x14ac:dyDescent="0.25">
      <c r="D261" s="10"/>
      <c r="E261" s="10"/>
      <c r="F261"/>
    </row>
    <row r="262" spans="4:6" s="6" customFormat="1" ht="15" x14ac:dyDescent="0.25">
      <c r="D262" s="10"/>
      <c r="E262" s="10"/>
      <c r="F262"/>
    </row>
    <row r="263" spans="4:6" s="6" customFormat="1" ht="15" x14ac:dyDescent="0.25">
      <c r="D263" s="10"/>
      <c r="E263" s="10"/>
      <c r="F263"/>
    </row>
    <row r="264" spans="4:6" s="6" customFormat="1" ht="15" x14ac:dyDescent="0.25">
      <c r="D264" s="10"/>
      <c r="E264" s="10"/>
      <c r="F264"/>
    </row>
    <row r="265" spans="4:6" s="6" customFormat="1" ht="15" x14ac:dyDescent="0.25">
      <c r="D265" s="10"/>
      <c r="E265" s="10"/>
      <c r="F265"/>
    </row>
    <row r="266" spans="4:6" s="6" customFormat="1" ht="15" x14ac:dyDescent="0.25">
      <c r="D266" s="10"/>
      <c r="E266" s="10"/>
      <c r="F266"/>
    </row>
    <row r="267" spans="4:6" s="6" customFormat="1" ht="15" x14ac:dyDescent="0.25">
      <c r="D267" s="10"/>
      <c r="E267" s="10"/>
      <c r="F267"/>
    </row>
    <row r="268" spans="4:6" s="6" customFormat="1" ht="15" x14ac:dyDescent="0.25">
      <c r="D268" s="10"/>
      <c r="E268" s="10"/>
      <c r="F268"/>
    </row>
    <row r="269" spans="4:6" s="6" customFormat="1" ht="15" x14ac:dyDescent="0.25">
      <c r="D269" s="10"/>
      <c r="E269" s="10"/>
      <c r="F269"/>
    </row>
    <row r="270" spans="4:6" s="6" customFormat="1" ht="15" x14ac:dyDescent="0.25">
      <c r="D270" s="10"/>
      <c r="E270" s="10"/>
      <c r="F270"/>
    </row>
    <row r="271" spans="4:6" s="6" customFormat="1" ht="15" x14ac:dyDescent="0.25">
      <c r="D271" s="10"/>
      <c r="E271" s="10"/>
      <c r="F271"/>
    </row>
    <row r="272" spans="4:6" s="6" customFormat="1" ht="15" x14ac:dyDescent="0.25">
      <c r="D272" s="10"/>
      <c r="E272" s="10"/>
      <c r="F272"/>
    </row>
    <row r="273" spans="4:6" s="6" customFormat="1" ht="15" x14ac:dyDescent="0.25">
      <c r="D273" s="10"/>
      <c r="E273" s="10"/>
      <c r="F273"/>
    </row>
    <row r="274" spans="4:6" s="6" customFormat="1" ht="15" x14ac:dyDescent="0.25">
      <c r="D274" s="10"/>
      <c r="E274" s="10"/>
      <c r="F274"/>
    </row>
    <row r="275" spans="4:6" s="6" customFormat="1" ht="15" x14ac:dyDescent="0.25">
      <c r="D275" s="10"/>
      <c r="E275" s="10"/>
      <c r="F275"/>
    </row>
    <row r="276" spans="4:6" s="6" customFormat="1" ht="15" x14ac:dyDescent="0.25">
      <c r="D276" s="10"/>
      <c r="E276" s="10"/>
      <c r="F276"/>
    </row>
    <row r="277" spans="4:6" s="6" customFormat="1" ht="15" x14ac:dyDescent="0.25">
      <c r="D277" s="10"/>
      <c r="E277" s="10"/>
      <c r="F277"/>
    </row>
    <row r="278" spans="4:6" s="6" customFormat="1" ht="15" x14ac:dyDescent="0.25">
      <c r="D278" s="10"/>
      <c r="E278" s="10"/>
      <c r="F278"/>
    </row>
    <row r="279" spans="4:6" s="6" customFormat="1" ht="15" x14ac:dyDescent="0.25">
      <c r="D279" s="10"/>
      <c r="E279" s="10"/>
      <c r="F279"/>
    </row>
    <row r="280" spans="4:6" ht="15" x14ac:dyDescent="0.25">
      <c r="F280"/>
    </row>
    <row r="281" spans="4:6" ht="15" x14ac:dyDescent="0.25">
      <c r="F281"/>
    </row>
    <row r="282" spans="4:6" ht="15" x14ac:dyDescent="0.25">
      <c r="F282"/>
    </row>
    <row r="283" spans="4:6" ht="15" x14ac:dyDescent="0.25">
      <c r="F283"/>
    </row>
    <row r="284" spans="4:6" ht="15" x14ac:dyDescent="0.25">
      <c r="F284"/>
    </row>
    <row r="285" spans="4:6" ht="15" x14ac:dyDescent="0.25">
      <c r="F285"/>
    </row>
    <row r="286" spans="4:6" ht="15" x14ac:dyDescent="0.25">
      <c r="F286"/>
    </row>
    <row r="287" spans="4:6" ht="15" x14ac:dyDescent="0.25">
      <c r="F287"/>
    </row>
    <row r="288" spans="4:6" ht="15" x14ac:dyDescent="0.25">
      <c r="F288"/>
    </row>
    <row r="289" spans="6:6" ht="15" x14ac:dyDescent="0.25">
      <c r="F289"/>
    </row>
    <row r="290" spans="6:6" ht="15" x14ac:dyDescent="0.25">
      <c r="F290"/>
    </row>
    <row r="291" spans="6:6" ht="15" x14ac:dyDescent="0.25">
      <c r="F291"/>
    </row>
    <row r="292" spans="6:6" ht="15" x14ac:dyDescent="0.25">
      <c r="F292"/>
    </row>
    <row r="293" spans="6:6" ht="15" x14ac:dyDescent="0.25">
      <c r="F293"/>
    </row>
    <row r="294" spans="6:6" ht="15" x14ac:dyDescent="0.25">
      <c r="F294"/>
    </row>
    <row r="295" spans="6:6" ht="15" x14ac:dyDescent="0.25">
      <c r="F295"/>
    </row>
    <row r="296" spans="6:6" ht="15" x14ac:dyDescent="0.25">
      <c r="F296"/>
    </row>
    <row r="297" spans="6:6" ht="15" x14ac:dyDescent="0.25">
      <c r="F297"/>
    </row>
    <row r="298" spans="6:6" ht="15" x14ac:dyDescent="0.25">
      <c r="F298"/>
    </row>
    <row r="299" spans="6:6" ht="15" x14ac:dyDescent="0.25">
      <c r="F299"/>
    </row>
    <row r="300" spans="6:6" ht="15" x14ac:dyDescent="0.25">
      <c r="F300"/>
    </row>
    <row r="301" spans="6:6" ht="15" x14ac:dyDescent="0.25">
      <c r="F301"/>
    </row>
    <row r="302" spans="6:6" ht="15" x14ac:dyDescent="0.25">
      <c r="F302"/>
    </row>
    <row r="303" spans="6:6" ht="15" x14ac:dyDescent="0.25">
      <c r="F303"/>
    </row>
    <row r="304" spans="6:6" ht="15" x14ac:dyDescent="0.25">
      <c r="F304"/>
    </row>
    <row r="305" spans="6:6" ht="15" x14ac:dyDescent="0.25">
      <c r="F305"/>
    </row>
    <row r="306" spans="6:6" ht="15" x14ac:dyDescent="0.25">
      <c r="F306"/>
    </row>
    <row r="307" spans="6:6" ht="15" x14ac:dyDescent="0.25">
      <c r="F307"/>
    </row>
    <row r="308" spans="6:6" ht="15" x14ac:dyDescent="0.25">
      <c r="F308"/>
    </row>
    <row r="309" spans="6:6" ht="15" x14ac:dyDescent="0.25">
      <c r="F309"/>
    </row>
    <row r="310" spans="6:6" ht="15" x14ac:dyDescent="0.25">
      <c r="F310"/>
    </row>
    <row r="311" spans="6:6" ht="15" x14ac:dyDescent="0.25">
      <c r="F311"/>
    </row>
    <row r="312" spans="6:6" ht="15" x14ac:dyDescent="0.25">
      <c r="F312"/>
    </row>
    <row r="313" spans="6:6" ht="15" x14ac:dyDescent="0.25">
      <c r="F313"/>
    </row>
    <row r="314" spans="6:6" ht="15" x14ac:dyDescent="0.25">
      <c r="F314"/>
    </row>
    <row r="315" spans="6:6" ht="15" x14ac:dyDescent="0.25">
      <c r="F315"/>
    </row>
    <row r="316" spans="6:6" ht="15" x14ac:dyDescent="0.25">
      <c r="F316"/>
    </row>
    <row r="317" spans="6:6" ht="15" x14ac:dyDescent="0.25">
      <c r="F317"/>
    </row>
    <row r="318" spans="6:6" ht="15" x14ac:dyDescent="0.25">
      <c r="F318"/>
    </row>
    <row r="319" spans="6:6" ht="15" x14ac:dyDescent="0.25">
      <c r="F319"/>
    </row>
    <row r="320" spans="6:6" ht="15" x14ac:dyDescent="0.25">
      <c r="F320"/>
    </row>
    <row r="321" spans="6:6" ht="15" x14ac:dyDescent="0.25">
      <c r="F321"/>
    </row>
    <row r="322" spans="6:6" ht="15" x14ac:dyDescent="0.25">
      <c r="F322"/>
    </row>
    <row r="323" spans="6:6" ht="15" x14ac:dyDescent="0.25">
      <c r="F323"/>
    </row>
    <row r="324" spans="6:6" ht="15" x14ac:dyDescent="0.25">
      <c r="F324"/>
    </row>
    <row r="325" spans="6:6" ht="15" x14ac:dyDescent="0.25">
      <c r="F325"/>
    </row>
    <row r="326" spans="6:6" ht="15" x14ac:dyDescent="0.25">
      <c r="F326"/>
    </row>
    <row r="327" spans="6:6" ht="15" x14ac:dyDescent="0.25">
      <c r="F327"/>
    </row>
    <row r="328" spans="6:6" ht="15" x14ac:dyDescent="0.25">
      <c r="F328"/>
    </row>
    <row r="329" spans="6:6" ht="15" x14ac:dyDescent="0.25">
      <c r="F329"/>
    </row>
    <row r="330" spans="6:6" ht="15" x14ac:dyDescent="0.25">
      <c r="F330"/>
    </row>
    <row r="331" spans="6:6" ht="15" x14ac:dyDescent="0.25">
      <c r="F331"/>
    </row>
    <row r="332" spans="6:6" ht="15" x14ac:dyDescent="0.25">
      <c r="F332"/>
    </row>
    <row r="333" spans="6:6" ht="15" x14ac:dyDescent="0.25">
      <c r="F333"/>
    </row>
    <row r="334" spans="6:6" ht="15" x14ac:dyDescent="0.25">
      <c r="F334"/>
    </row>
    <row r="335" spans="6:6" ht="15" x14ac:dyDescent="0.25">
      <c r="F335"/>
    </row>
    <row r="336" spans="6:6" ht="15" x14ac:dyDescent="0.25">
      <c r="F336"/>
    </row>
    <row r="337" spans="6:6" ht="15" x14ac:dyDescent="0.25">
      <c r="F337"/>
    </row>
    <row r="338" spans="6:6" ht="15" x14ac:dyDescent="0.25">
      <c r="F338"/>
    </row>
    <row r="339" spans="6:6" ht="15" x14ac:dyDescent="0.25">
      <c r="F339"/>
    </row>
    <row r="340" spans="6:6" ht="15" x14ac:dyDescent="0.25">
      <c r="F340"/>
    </row>
    <row r="341" spans="6:6" ht="15" x14ac:dyDescent="0.25">
      <c r="F341"/>
    </row>
    <row r="342" spans="6:6" ht="15" x14ac:dyDescent="0.25">
      <c r="F342"/>
    </row>
    <row r="343" spans="6:6" ht="15" x14ac:dyDescent="0.25">
      <c r="F343"/>
    </row>
    <row r="344" spans="6:6" ht="15" x14ac:dyDescent="0.25">
      <c r="F344"/>
    </row>
    <row r="345" spans="6:6" ht="15" x14ac:dyDescent="0.25">
      <c r="F345"/>
    </row>
    <row r="346" spans="6:6" ht="15" x14ac:dyDescent="0.25">
      <c r="F346"/>
    </row>
    <row r="347" spans="6:6" ht="15" x14ac:dyDescent="0.25">
      <c r="F347"/>
    </row>
    <row r="348" spans="6:6" ht="15" x14ac:dyDescent="0.25">
      <c r="F348"/>
    </row>
    <row r="349" spans="6:6" ht="15" x14ac:dyDescent="0.25">
      <c r="F349"/>
    </row>
    <row r="350" spans="6:6" ht="15" x14ac:dyDescent="0.25">
      <c r="F350"/>
    </row>
    <row r="351" spans="6:6" ht="15" x14ac:dyDescent="0.25">
      <c r="F351"/>
    </row>
    <row r="352" spans="6:6" ht="15" x14ac:dyDescent="0.25">
      <c r="F352"/>
    </row>
    <row r="353" spans="6:6" ht="15" x14ac:dyDescent="0.25">
      <c r="F353"/>
    </row>
    <row r="354" spans="6:6" ht="15" x14ac:dyDescent="0.25">
      <c r="F354"/>
    </row>
    <row r="355" spans="6:6" ht="15" x14ac:dyDescent="0.25">
      <c r="F355"/>
    </row>
    <row r="356" spans="6:6" ht="15" x14ac:dyDescent="0.25">
      <c r="F356"/>
    </row>
    <row r="357" spans="6:6" ht="15" x14ac:dyDescent="0.25">
      <c r="F357"/>
    </row>
    <row r="358" spans="6:6" ht="15" x14ac:dyDescent="0.25">
      <c r="F358"/>
    </row>
    <row r="359" spans="6:6" ht="15" x14ac:dyDescent="0.25">
      <c r="F359"/>
    </row>
    <row r="360" spans="6:6" ht="15" x14ac:dyDescent="0.25">
      <c r="F360"/>
    </row>
    <row r="361" spans="6:6" ht="15" x14ac:dyDescent="0.25">
      <c r="F361"/>
    </row>
    <row r="362" spans="6:6" ht="15" x14ac:dyDescent="0.25">
      <c r="F362"/>
    </row>
    <row r="363" spans="6:6" ht="15" x14ac:dyDescent="0.25">
      <c r="F363"/>
    </row>
    <row r="364" spans="6:6" ht="15" x14ac:dyDescent="0.25">
      <c r="F364"/>
    </row>
    <row r="365" spans="6:6" ht="15" x14ac:dyDescent="0.25">
      <c r="F365"/>
    </row>
    <row r="366" spans="6:6" ht="15" x14ac:dyDescent="0.25">
      <c r="F366"/>
    </row>
    <row r="367" spans="6:6" ht="15" x14ac:dyDescent="0.25">
      <c r="F367"/>
    </row>
    <row r="368" spans="6:6" ht="15" x14ac:dyDescent="0.25">
      <c r="F368"/>
    </row>
    <row r="369" spans="6:6" ht="15" x14ac:dyDescent="0.25">
      <c r="F369"/>
    </row>
    <row r="370" spans="6:6" ht="15" x14ac:dyDescent="0.25">
      <c r="F370"/>
    </row>
    <row r="371" spans="6:6" ht="15" x14ac:dyDescent="0.25">
      <c r="F371"/>
    </row>
    <row r="372" spans="6:6" ht="15" x14ac:dyDescent="0.25">
      <c r="F372"/>
    </row>
    <row r="373" spans="6:6" ht="15" x14ac:dyDescent="0.25">
      <c r="F373"/>
    </row>
    <row r="374" spans="6:6" ht="15" x14ac:dyDescent="0.25">
      <c r="F374"/>
    </row>
    <row r="375" spans="6:6" ht="15" x14ac:dyDescent="0.25">
      <c r="F375"/>
    </row>
    <row r="376" spans="6:6" ht="15" x14ac:dyDescent="0.25">
      <c r="F376"/>
    </row>
    <row r="377" spans="6:6" ht="15" x14ac:dyDescent="0.25">
      <c r="F377"/>
    </row>
    <row r="378" spans="6:6" ht="15" x14ac:dyDescent="0.25">
      <c r="F378"/>
    </row>
    <row r="379" spans="6:6" ht="15" x14ac:dyDescent="0.25">
      <c r="F379"/>
    </row>
    <row r="380" spans="6:6" ht="15" x14ac:dyDescent="0.25">
      <c r="F380"/>
    </row>
    <row r="381" spans="6:6" ht="15" x14ac:dyDescent="0.25">
      <c r="F381"/>
    </row>
    <row r="382" spans="6:6" ht="15" x14ac:dyDescent="0.25">
      <c r="F382"/>
    </row>
    <row r="383" spans="6:6" ht="15" x14ac:dyDescent="0.25">
      <c r="F383"/>
    </row>
    <row r="384" spans="6:6" ht="15" x14ac:dyDescent="0.25">
      <c r="F384"/>
    </row>
    <row r="385" spans="6:6" ht="15" x14ac:dyDescent="0.25">
      <c r="F385"/>
    </row>
    <row r="386" spans="6:6" ht="15" x14ac:dyDescent="0.25">
      <c r="F386"/>
    </row>
    <row r="387" spans="6:6" ht="15" x14ac:dyDescent="0.25">
      <c r="F387"/>
    </row>
    <row r="388" spans="6:6" ht="15" x14ac:dyDescent="0.25">
      <c r="F388"/>
    </row>
    <row r="389" spans="6:6" ht="15" x14ac:dyDescent="0.25">
      <c r="F389"/>
    </row>
    <row r="390" spans="6:6" ht="15" x14ac:dyDescent="0.25">
      <c r="F390"/>
    </row>
    <row r="391" spans="6:6" ht="15" x14ac:dyDescent="0.25">
      <c r="F391"/>
    </row>
    <row r="392" spans="6:6" ht="15" x14ac:dyDescent="0.25">
      <c r="F392"/>
    </row>
    <row r="393" spans="6:6" ht="15" x14ac:dyDescent="0.25">
      <c r="F393"/>
    </row>
    <row r="394" spans="6:6" ht="15" x14ac:dyDescent="0.25">
      <c r="F394"/>
    </row>
    <row r="395" spans="6:6" ht="15" x14ac:dyDescent="0.25">
      <c r="F395"/>
    </row>
    <row r="396" spans="6:6" ht="15" x14ac:dyDescent="0.25">
      <c r="F396"/>
    </row>
    <row r="397" spans="6:6" ht="15" x14ac:dyDescent="0.25">
      <c r="F397"/>
    </row>
    <row r="398" spans="6:6" ht="15" x14ac:dyDescent="0.25">
      <c r="F398"/>
    </row>
    <row r="399" spans="6:6" ht="15" x14ac:dyDescent="0.25">
      <c r="F399"/>
    </row>
    <row r="400" spans="6:6" ht="15" x14ac:dyDescent="0.25">
      <c r="F400"/>
    </row>
    <row r="401" spans="6:6" ht="15" x14ac:dyDescent="0.25">
      <c r="F401"/>
    </row>
    <row r="402" spans="6:6" ht="15" x14ac:dyDescent="0.25">
      <c r="F402"/>
    </row>
    <row r="403" spans="6:6" ht="15" x14ac:dyDescent="0.25">
      <c r="F403"/>
    </row>
    <row r="404" spans="6:6" ht="15" x14ac:dyDescent="0.25">
      <c r="F404"/>
    </row>
    <row r="405" spans="6:6" ht="15" x14ac:dyDescent="0.25">
      <c r="F405"/>
    </row>
    <row r="406" spans="6:6" ht="15" x14ac:dyDescent="0.25">
      <c r="F406"/>
    </row>
    <row r="407" spans="6:6" ht="15" x14ac:dyDescent="0.25">
      <c r="F407"/>
    </row>
    <row r="408" spans="6:6" ht="15" x14ac:dyDescent="0.25">
      <c r="F408"/>
    </row>
    <row r="409" spans="6:6" ht="15" x14ac:dyDescent="0.25">
      <c r="F409"/>
    </row>
    <row r="410" spans="6:6" ht="15" x14ac:dyDescent="0.25">
      <c r="F410"/>
    </row>
    <row r="411" spans="6:6" ht="15" x14ac:dyDescent="0.25">
      <c r="F411"/>
    </row>
    <row r="412" spans="6:6" ht="15" x14ac:dyDescent="0.25">
      <c r="F412"/>
    </row>
    <row r="413" spans="6:6" ht="15" x14ac:dyDescent="0.25">
      <c r="F413"/>
    </row>
    <row r="414" spans="6:6" ht="15" x14ac:dyDescent="0.25">
      <c r="F414"/>
    </row>
    <row r="415" spans="6:6" ht="15" x14ac:dyDescent="0.25">
      <c r="F415"/>
    </row>
    <row r="416" spans="6:6" ht="15" x14ac:dyDescent="0.25">
      <c r="F416"/>
    </row>
    <row r="417" spans="6:6" ht="15" x14ac:dyDescent="0.25">
      <c r="F417"/>
    </row>
    <row r="418" spans="6:6" ht="15" x14ac:dyDescent="0.25">
      <c r="F418"/>
    </row>
    <row r="419" spans="6:6" ht="15" x14ac:dyDescent="0.25">
      <c r="F419"/>
    </row>
    <row r="420" spans="6:6" ht="15" x14ac:dyDescent="0.25">
      <c r="F420"/>
    </row>
    <row r="421" spans="6:6" ht="15" x14ac:dyDescent="0.25">
      <c r="F421"/>
    </row>
    <row r="422" spans="6:6" ht="15" x14ac:dyDescent="0.25">
      <c r="F422"/>
    </row>
    <row r="423" spans="6:6" ht="15" x14ac:dyDescent="0.25">
      <c r="F423"/>
    </row>
    <row r="424" spans="6:6" ht="15" x14ac:dyDescent="0.25">
      <c r="F424"/>
    </row>
    <row r="425" spans="6:6" ht="15" x14ac:dyDescent="0.25">
      <c r="F425"/>
    </row>
    <row r="426" spans="6:6" ht="15" x14ac:dyDescent="0.25">
      <c r="F426"/>
    </row>
    <row r="427" spans="6:6" ht="15" x14ac:dyDescent="0.25">
      <c r="F427"/>
    </row>
    <row r="428" spans="6:6" ht="15" x14ac:dyDescent="0.25">
      <c r="F428"/>
    </row>
    <row r="429" spans="6:6" ht="15" x14ac:dyDescent="0.25">
      <c r="F429"/>
    </row>
    <row r="430" spans="6:6" ht="15" x14ac:dyDescent="0.25">
      <c r="F430"/>
    </row>
    <row r="431" spans="6:6" ht="15" x14ac:dyDescent="0.25">
      <c r="F431"/>
    </row>
    <row r="432" spans="6:6" ht="15" x14ac:dyDescent="0.25">
      <c r="F432"/>
    </row>
    <row r="433" spans="6:6" ht="15" x14ac:dyDescent="0.25">
      <c r="F433"/>
    </row>
    <row r="434" spans="6:6" ht="15" x14ac:dyDescent="0.25">
      <c r="F434"/>
    </row>
    <row r="435" spans="6:6" ht="15" x14ac:dyDescent="0.25">
      <c r="F435"/>
    </row>
    <row r="436" spans="6:6" ht="15" x14ac:dyDescent="0.25">
      <c r="F436"/>
    </row>
    <row r="437" spans="6:6" ht="15" x14ac:dyDescent="0.25">
      <c r="F437"/>
    </row>
    <row r="438" spans="6:6" ht="15" x14ac:dyDescent="0.25">
      <c r="F438"/>
    </row>
    <row r="439" spans="6:6" ht="15" x14ac:dyDescent="0.25">
      <c r="F439"/>
    </row>
    <row r="440" spans="6:6" ht="15" x14ac:dyDescent="0.25">
      <c r="F440"/>
    </row>
    <row r="441" spans="6:6" ht="15" x14ac:dyDescent="0.25">
      <c r="F441"/>
    </row>
    <row r="442" spans="6:6" ht="15" x14ac:dyDescent="0.25">
      <c r="F442"/>
    </row>
    <row r="443" spans="6:6" ht="15" x14ac:dyDescent="0.25">
      <c r="F443"/>
    </row>
    <row r="444" spans="6:6" ht="15" x14ac:dyDescent="0.25">
      <c r="F444"/>
    </row>
    <row r="445" spans="6:6" ht="15" x14ac:dyDescent="0.25">
      <c r="F445"/>
    </row>
    <row r="446" spans="6:6" ht="15" x14ac:dyDescent="0.25">
      <c r="F446"/>
    </row>
    <row r="447" spans="6:6" ht="15" x14ac:dyDescent="0.25">
      <c r="F447"/>
    </row>
    <row r="448" spans="6:6" ht="15" x14ac:dyDescent="0.25">
      <c r="F448"/>
    </row>
    <row r="449" spans="6:6" ht="15" x14ac:dyDescent="0.25">
      <c r="F449"/>
    </row>
    <row r="450" spans="6:6" ht="15" x14ac:dyDescent="0.25">
      <c r="F450"/>
    </row>
    <row r="451" spans="6:6" ht="15" x14ac:dyDescent="0.25">
      <c r="F451"/>
    </row>
    <row r="452" spans="6:6" ht="15" x14ac:dyDescent="0.25">
      <c r="F452"/>
    </row>
    <row r="453" spans="6:6" ht="15" x14ac:dyDescent="0.25">
      <c r="F453"/>
    </row>
    <row r="454" spans="6:6" ht="15" x14ac:dyDescent="0.25">
      <c r="F454"/>
    </row>
    <row r="455" spans="6:6" ht="15" x14ac:dyDescent="0.25">
      <c r="F455"/>
    </row>
    <row r="456" spans="6:6" ht="15" x14ac:dyDescent="0.25">
      <c r="F456"/>
    </row>
    <row r="457" spans="6:6" ht="15" x14ac:dyDescent="0.25">
      <c r="F457"/>
    </row>
    <row r="458" spans="6:6" ht="15" x14ac:dyDescent="0.25">
      <c r="F458"/>
    </row>
    <row r="459" spans="6:6" ht="15" x14ac:dyDescent="0.25">
      <c r="F459"/>
    </row>
    <row r="460" spans="6:6" ht="15" x14ac:dyDescent="0.25">
      <c r="F460"/>
    </row>
    <row r="461" spans="6:6" ht="15" x14ac:dyDescent="0.25">
      <c r="F461"/>
    </row>
    <row r="462" spans="6:6" ht="15" x14ac:dyDescent="0.25">
      <c r="F462"/>
    </row>
    <row r="463" spans="6:6" ht="15" x14ac:dyDescent="0.25">
      <c r="F463"/>
    </row>
    <row r="464" spans="6:6" ht="15" x14ac:dyDescent="0.25">
      <c r="F464"/>
    </row>
    <row r="465" spans="6:6" ht="15" x14ac:dyDescent="0.25">
      <c r="F465"/>
    </row>
    <row r="466" spans="6:6" ht="15" x14ac:dyDescent="0.25">
      <c r="F466"/>
    </row>
    <row r="467" spans="6:6" ht="15" x14ac:dyDescent="0.25">
      <c r="F467"/>
    </row>
    <row r="468" spans="6:6" ht="15" x14ac:dyDescent="0.25">
      <c r="F468"/>
    </row>
    <row r="469" spans="6:6" ht="15" x14ac:dyDescent="0.25">
      <c r="F469"/>
    </row>
    <row r="470" spans="6:6" ht="15" x14ac:dyDescent="0.25">
      <c r="F470"/>
    </row>
    <row r="471" spans="6:6" ht="15" x14ac:dyDescent="0.25">
      <c r="F471"/>
    </row>
    <row r="472" spans="6:6" ht="15" x14ac:dyDescent="0.25">
      <c r="F472"/>
    </row>
    <row r="473" spans="6:6" ht="15" x14ac:dyDescent="0.25">
      <c r="F473"/>
    </row>
    <row r="474" spans="6:6" ht="15" x14ac:dyDescent="0.25">
      <c r="F474"/>
    </row>
    <row r="475" spans="6:6" ht="15" x14ac:dyDescent="0.25">
      <c r="F475"/>
    </row>
    <row r="476" spans="6:6" ht="15" x14ac:dyDescent="0.25">
      <c r="F476"/>
    </row>
    <row r="477" spans="6:6" ht="15" x14ac:dyDescent="0.25">
      <c r="F477"/>
    </row>
    <row r="478" spans="6:6" ht="15" x14ac:dyDescent="0.25">
      <c r="F478"/>
    </row>
    <row r="479" spans="6:6" ht="15" x14ac:dyDescent="0.25">
      <c r="F479"/>
    </row>
    <row r="480" spans="6:6" ht="15" x14ac:dyDescent="0.25">
      <c r="F480"/>
    </row>
    <row r="481" spans="6:6" ht="15" x14ac:dyDescent="0.25">
      <c r="F481"/>
    </row>
    <row r="482" spans="6:6" ht="15" x14ac:dyDescent="0.25">
      <c r="F482"/>
    </row>
    <row r="483" spans="6:6" ht="15" x14ac:dyDescent="0.25">
      <c r="F483"/>
    </row>
    <row r="484" spans="6:6" ht="15" x14ac:dyDescent="0.25">
      <c r="F484"/>
    </row>
    <row r="485" spans="6:6" ht="15" x14ac:dyDescent="0.25">
      <c r="F485"/>
    </row>
    <row r="486" spans="6:6" ht="15" x14ac:dyDescent="0.25">
      <c r="F486"/>
    </row>
    <row r="487" spans="6:6" ht="15" x14ac:dyDescent="0.25">
      <c r="F487"/>
    </row>
    <row r="488" spans="6:6" ht="15" x14ac:dyDescent="0.25">
      <c r="F488"/>
    </row>
    <row r="489" spans="6:6" ht="15" x14ac:dyDescent="0.25">
      <c r="F489"/>
    </row>
    <row r="490" spans="6:6" ht="15" x14ac:dyDescent="0.25">
      <c r="F490"/>
    </row>
    <row r="491" spans="6:6" ht="15" x14ac:dyDescent="0.25">
      <c r="F491"/>
    </row>
    <row r="492" spans="6:6" ht="15" x14ac:dyDescent="0.25">
      <c r="F492"/>
    </row>
    <row r="493" spans="6:6" ht="15" x14ac:dyDescent="0.25">
      <c r="F493"/>
    </row>
    <row r="494" spans="6:6" ht="15" x14ac:dyDescent="0.25">
      <c r="F494"/>
    </row>
    <row r="495" spans="6:6" ht="15" x14ac:dyDescent="0.25">
      <c r="F495"/>
    </row>
    <row r="496" spans="6:6" ht="15" x14ac:dyDescent="0.25">
      <c r="F496"/>
    </row>
    <row r="497" spans="6:6" ht="15" x14ac:dyDescent="0.25">
      <c r="F497"/>
    </row>
    <row r="498" spans="6:6" ht="15" x14ac:dyDescent="0.25">
      <c r="F498"/>
    </row>
    <row r="499" spans="6:6" ht="15" x14ac:dyDescent="0.25">
      <c r="F499"/>
    </row>
    <row r="500" spans="6:6" ht="15" x14ac:dyDescent="0.25">
      <c r="F500"/>
    </row>
    <row r="501" spans="6:6" ht="15" x14ac:dyDescent="0.25">
      <c r="F501"/>
    </row>
    <row r="502" spans="6:6" ht="15" x14ac:dyDescent="0.25">
      <c r="F502"/>
    </row>
    <row r="503" spans="6:6" ht="15" x14ac:dyDescent="0.25">
      <c r="F503"/>
    </row>
    <row r="504" spans="6:6" ht="15" x14ac:dyDescent="0.25">
      <c r="F504"/>
    </row>
    <row r="505" spans="6:6" ht="15" x14ac:dyDescent="0.25">
      <c r="F505"/>
    </row>
    <row r="506" spans="6:6" ht="15" x14ac:dyDescent="0.25">
      <c r="F506"/>
    </row>
    <row r="507" spans="6:6" ht="15" x14ac:dyDescent="0.25">
      <c r="F507"/>
    </row>
    <row r="508" spans="6:6" ht="15" x14ac:dyDescent="0.25">
      <c r="F508"/>
    </row>
    <row r="509" spans="6:6" ht="15" x14ac:dyDescent="0.25">
      <c r="F509"/>
    </row>
    <row r="510" spans="6:6" ht="15" x14ac:dyDescent="0.25">
      <c r="F510"/>
    </row>
    <row r="511" spans="6:6" ht="15" x14ac:dyDescent="0.25">
      <c r="F511"/>
    </row>
    <row r="512" spans="6:6" ht="15" x14ac:dyDescent="0.25">
      <c r="F512"/>
    </row>
    <row r="513" spans="6:6" ht="15" x14ac:dyDescent="0.25">
      <c r="F513"/>
    </row>
    <row r="514" spans="6:6" ht="15" x14ac:dyDescent="0.25">
      <c r="F514"/>
    </row>
    <row r="515" spans="6:6" ht="15" x14ac:dyDescent="0.25">
      <c r="F515"/>
    </row>
    <row r="516" spans="6:6" ht="15" x14ac:dyDescent="0.25">
      <c r="F516"/>
    </row>
    <row r="517" spans="6:6" ht="15" x14ac:dyDescent="0.25">
      <c r="F517"/>
    </row>
    <row r="518" spans="6:6" ht="15" x14ac:dyDescent="0.25">
      <c r="F518"/>
    </row>
    <row r="519" spans="6:6" ht="15" x14ac:dyDescent="0.25">
      <c r="F519"/>
    </row>
    <row r="520" spans="6:6" ht="15" x14ac:dyDescent="0.25">
      <c r="F520"/>
    </row>
    <row r="521" spans="6:6" ht="15" x14ac:dyDescent="0.25">
      <c r="F521"/>
    </row>
    <row r="522" spans="6:6" ht="15" x14ac:dyDescent="0.25">
      <c r="F522"/>
    </row>
    <row r="523" spans="6:6" ht="15" x14ac:dyDescent="0.25">
      <c r="F523"/>
    </row>
    <row r="524" spans="6:6" ht="15" x14ac:dyDescent="0.25">
      <c r="F524"/>
    </row>
    <row r="525" spans="6:6" ht="15" x14ac:dyDescent="0.25">
      <c r="F525"/>
    </row>
    <row r="526" spans="6:6" ht="15" x14ac:dyDescent="0.25">
      <c r="F526"/>
    </row>
    <row r="527" spans="6:6" ht="15" x14ac:dyDescent="0.25">
      <c r="F527"/>
    </row>
    <row r="528" spans="6:6" ht="15" x14ac:dyDescent="0.25">
      <c r="F528"/>
    </row>
    <row r="529" spans="6:6" ht="15" x14ac:dyDescent="0.25">
      <c r="F529"/>
    </row>
    <row r="530" spans="6:6" ht="15" x14ac:dyDescent="0.25">
      <c r="F530"/>
    </row>
    <row r="531" spans="6:6" ht="15" x14ac:dyDescent="0.25">
      <c r="F531"/>
    </row>
    <row r="532" spans="6:6" ht="15" x14ac:dyDescent="0.25">
      <c r="F532"/>
    </row>
    <row r="533" spans="6:6" ht="15" x14ac:dyDescent="0.25">
      <c r="F533"/>
    </row>
    <row r="534" spans="6:6" ht="15" x14ac:dyDescent="0.25">
      <c r="F534"/>
    </row>
    <row r="535" spans="6:6" ht="15" x14ac:dyDescent="0.25">
      <c r="F535"/>
    </row>
    <row r="536" spans="6:6" ht="15" x14ac:dyDescent="0.25">
      <c r="F536"/>
    </row>
    <row r="537" spans="6:6" ht="15" x14ac:dyDescent="0.25">
      <c r="F537"/>
    </row>
    <row r="538" spans="6:6" ht="15" x14ac:dyDescent="0.25">
      <c r="F538"/>
    </row>
    <row r="539" spans="6:6" ht="15" x14ac:dyDescent="0.25">
      <c r="F539"/>
    </row>
    <row r="540" spans="6:6" ht="15" x14ac:dyDescent="0.25">
      <c r="F540"/>
    </row>
    <row r="541" spans="6:6" ht="15" x14ac:dyDescent="0.25">
      <c r="F541"/>
    </row>
    <row r="542" spans="6:6" ht="15" x14ac:dyDescent="0.25">
      <c r="F542"/>
    </row>
    <row r="543" spans="6:6" ht="15" x14ac:dyDescent="0.25">
      <c r="F543"/>
    </row>
    <row r="544" spans="6:6" ht="15" x14ac:dyDescent="0.25">
      <c r="F544"/>
    </row>
    <row r="545" spans="6:6" ht="15" x14ac:dyDescent="0.25">
      <c r="F545"/>
    </row>
    <row r="546" spans="6:6" ht="15" x14ac:dyDescent="0.25">
      <c r="F546"/>
    </row>
    <row r="547" spans="6:6" ht="15" x14ac:dyDescent="0.25">
      <c r="F547"/>
    </row>
    <row r="548" spans="6:6" ht="15" x14ac:dyDescent="0.25">
      <c r="F548"/>
    </row>
    <row r="549" spans="6:6" ht="15" x14ac:dyDescent="0.25">
      <c r="F549"/>
    </row>
    <row r="550" spans="6:6" ht="15" x14ac:dyDescent="0.25">
      <c r="F550"/>
    </row>
    <row r="551" spans="6:6" ht="15" x14ac:dyDescent="0.25">
      <c r="F551"/>
    </row>
    <row r="552" spans="6:6" ht="15" x14ac:dyDescent="0.25">
      <c r="F552"/>
    </row>
    <row r="553" spans="6:6" ht="15" x14ac:dyDescent="0.25">
      <c r="F553"/>
    </row>
    <row r="554" spans="6:6" ht="15" x14ac:dyDescent="0.25">
      <c r="F554"/>
    </row>
    <row r="555" spans="6:6" ht="15" x14ac:dyDescent="0.25">
      <c r="F555"/>
    </row>
    <row r="556" spans="6:6" ht="15" x14ac:dyDescent="0.25">
      <c r="F556"/>
    </row>
    <row r="557" spans="6:6" ht="15" x14ac:dyDescent="0.25">
      <c r="F557"/>
    </row>
    <row r="558" spans="6:6" ht="15" x14ac:dyDescent="0.25">
      <c r="F558"/>
    </row>
    <row r="559" spans="6:6" ht="15" x14ac:dyDescent="0.25">
      <c r="F559"/>
    </row>
    <row r="560" spans="6:6" ht="15" x14ac:dyDescent="0.25">
      <c r="F560"/>
    </row>
    <row r="561" spans="6:6" ht="15" x14ac:dyDescent="0.25">
      <c r="F561"/>
    </row>
    <row r="562" spans="6:6" ht="15" x14ac:dyDescent="0.25">
      <c r="F562"/>
    </row>
    <row r="563" spans="6:6" ht="15" x14ac:dyDescent="0.25">
      <c r="F563"/>
    </row>
    <row r="564" spans="6:6" ht="15" x14ac:dyDescent="0.25">
      <c r="F564"/>
    </row>
    <row r="565" spans="6:6" ht="15" x14ac:dyDescent="0.25">
      <c r="F565"/>
    </row>
    <row r="566" spans="6:6" ht="15" x14ac:dyDescent="0.25">
      <c r="F566"/>
    </row>
    <row r="567" spans="6:6" ht="15" x14ac:dyDescent="0.25">
      <c r="F567"/>
    </row>
    <row r="568" spans="6:6" ht="15" x14ac:dyDescent="0.25">
      <c r="F568"/>
    </row>
    <row r="569" spans="6:6" ht="15" x14ac:dyDescent="0.25">
      <c r="F569"/>
    </row>
    <row r="570" spans="6:6" ht="15" x14ac:dyDescent="0.25">
      <c r="F570"/>
    </row>
    <row r="571" spans="6:6" ht="15" x14ac:dyDescent="0.25">
      <c r="F571"/>
    </row>
    <row r="572" spans="6:6" ht="15" x14ac:dyDescent="0.25">
      <c r="F572"/>
    </row>
    <row r="573" spans="6:6" ht="15" x14ac:dyDescent="0.25">
      <c r="F573"/>
    </row>
    <row r="574" spans="6:6" ht="15" x14ac:dyDescent="0.25">
      <c r="F574"/>
    </row>
    <row r="575" spans="6:6" ht="15" x14ac:dyDescent="0.25">
      <c r="F575"/>
    </row>
    <row r="576" spans="6:6" ht="15" x14ac:dyDescent="0.25">
      <c r="F576"/>
    </row>
    <row r="577" spans="6:6" ht="15" x14ac:dyDescent="0.25">
      <c r="F577"/>
    </row>
    <row r="578" spans="6:6" ht="15" x14ac:dyDescent="0.25">
      <c r="F578"/>
    </row>
    <row r="579" spans="6:6" ht="15" x14ac:dyDescent="0.25">
      <c r="F579"/>
    </row>
    <row r="580" spans="6:6" ht="15" x14ac:dyDescent="0.25">
      <c r="F580"/>
    </row>
    <row r="581" spans="6:6" ht="15" x14ac:dyDescent="0.25">
      <c r="F581"/>
    </row>
    <row r="582" spans="6:6" ht="15" x14ac:dyDescent="0.25">
      <c r="F582"/>
    </row>
    <row r="583" spans="6:6" ht="15" x14ac:dyDescent="0.25">
      <c r="F583"/>
    </row>
    <row r="584" spans="6:6" ht="15" x14ac:dyDescent="0.25">
      <c r="F584"/>
    </row>
    <row r="585" spans="6:6" ht="15" x14ac:dyDescent="0.25">
      <c r="F585"/>
    </row>
    <row r="586" spans="6:6" ht="15" x14ac:dyDescent="0.25">
      <c r="F586"/>
    </row>
    <row r="587" spans="6:6" ht="15" x14ac:dyDescent="0.25">
      <c r="F587"/>
    </row>
    <row r="588" spans="6:6" ht="15" x14ac:dyDescent="0.25">
      <c r="F588"/>
    </row>
    <row r="589" spans="6:6" ht="15" x14ac:dyDescent="0.25">
      <c r="F589"/>
    </row>
    <row r="590" spans="6:6" ht="15" x14ac:dyDescent="0.25">
      <c r="F590"/>
    </row>
    <row r="591" spans="6:6" ht="15" x14ac:dyDescent="0.25">
      <c r="F591"/>
    </row>
    <row r="592" spans="6:6" ht="15" x14ac:dyDescent="0.25">
      <c r="F592"/>
    </row>
    <row r="593" spans="6:6" ht="15" x14ac:dyDescent="0.25">
      <c r="F593"/>
    </row>
    <row r="594" spans="6:6" ht="15" x14ac:dyDescent="0.25">
      <c r="F594"/>
    </row>
    <row r="595" spans="6:6" ht="15" x14ac:dyDescent="0.25">
      <c r="F595"/>
    </row>
    <row r="596" spans="6:6" ht="15" x14ac:dyDescent="0.25">
      <c r="F596"/>
    </row>
    <row r="597" spans="6:6" ht="15" x14ac:dyDescent="0.25">
      <c r="F597"/>
    </row>
    <row r="598" spans="6:6" ht="15" x14ac:dyDescent="0.25">
      <c r="F598"/>
    </row>
    <row r="599" spans="6:6" ht="15" x14ac:dyDescent="0.25">
      <c r="F599"/>
    </row>
    <row r="600" spans="6:6" ht="15" x14ac:dyDescent="0.25">
      <c r="F600"/>
    </row>
    <row r="601" spans="6:6" ht="15" x14ac:dyDescent="0.25">
      <c r="F601"/>
    </row>
    <row r="602" spans="6:6" ht="15" x14ac:dyDescent="0.25">
      <c r="F602"/>
    </row>
    <row r="603" spans="6:6" ht="15" x14ac:dyDescent="0.25">
      <c r="F603"/>
    </row>
    <row r="604" spans="6:6" ht="15" x14ac:dyDescent="0.25">
      <c r="F604"/>
    </row>
  </sheetData>
  <mergeCells count="5">
    <mergeCell ref="B5:D5"/>
    <mergeCell ref="E5:H5"/>
    <mergeCell ref="B32:D32"/>
    <mergeCell ref="E32:H32"/>
    <mergeCell ref="A87:F87"/>
  </mergeCells>
  <printOptions horizontalCentered="1" verticalCentered="1"/>
  <pageMargins left="0" right="0" top="0" bottom="0" header="0.31496062992125984" footer="0.31496062992125984"/>
  <pageSetup paperSize="9" scale="6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BD270-B365-4741-9A23-F603E8DC76DD}">
  <sheetPr>
    <tabColor rgb="FF002060"/>
    <pageSetUpPr fitToPage="1"/>
  </sheetPr>
  <dimension ref="A1:H255"/>
  <sheetViews>
    <sheetView showGridLines="0" view="pageBreakPreview" zoomScaleNormal="130" zoomScaleSheetLayoutView="100" workbookViewId="0"/>
  </sheetViews>
  <sheetFormatPr baseColWidth="10" defaultColWidth="11.5703125" defaultRowHeight="15" x14ac:dyDescent="0.25"/>
  <cols>
    <col min="1" max="1" width="57.140625" style="1" customWidth="1"/>
    <col min="2" max="2" width="13.85546875" style="1" customWidth="1"/>
    <col min="3" max="3" width="14" style="1" customWidth="1"/>
    <col min="4" max="4" width="8.42578125" style="530" customWidth="1"/>
    <col min="5" max="5" width="13.85546875" customWidth="1"/>
    <col min="6" max="6" width="14" customWidth="1"/>
    <col min="7" max="7" width="8.42578125" customWidth="1"/>
    <col min="8" max="8" width="7.5703125" bestFit="1" customWidth="1"/>
    <col min="9" max="9" width="3" customWidth="1"/>
  </cols>
  <sheetData>
    <row r="1" spans="1:8" s="177" customFormat="1" ht="14.25" customHeight="1" x14ac:dyDescent="0.25">
      <c r="A1" s="185" t="s">
        <v>465</v>
      </c>
      <c r="D1" s="186"/>
      <c r="E1" s="186"/>
    </row>
    <row r="2" spans="1:8" s="177" customFormat="1" ht="14.25" customHeight="1" x14ac:dyDescent="0.25">
      <c r="A2" s="187" t="s">
        <v>277</v>
      </c>
      <c r="D2" s="186"/>
      <c r="E2" s="186"/>
    </row>
    <row r="3" spans="1:8" x14ac:dyDescent="0.25">
      <c r="A3" s="188"/>
      <c r="B3" s="546"/>
      <c r="C3" s="547"/>
      <c r="D3" s="548"/>
      <c r="E3" s="546"/>
    </row>
    <row r="4" spans="1:8" ht="15.75" thickBot="1" x14ac:dyDescent="0.3">
      <c r="A4" s="189" t="s">
        <v>293</v>
      </c>
      <c r="B4" s="549"/>
      <c r="C4" s="549"/>
      <c r="D4" s="548"/>
      <c r="E4" s="546"/>
    </row>
    <row r="5" spans="1:8" ht="15.75" thickBot="1" x14ac:dyDescent="0.3">
      <c r="B5" s="1106" t="s">
        <v>848</v>
      </c>
      <c r="C5" s="1107"/>
      <c r="D5" s="1107"/>
      <c r="E5" s="1106" t="s">
        <v>849</v>
      </c>
      <c r="F5" s="1107"/>
      <c r="G5" s="1107"/>
      <c r="H5" s="578"/>
    </row>
    <row r="6" spans="1:8" ht="15.75" thickBot="1" x14ac:dyDescent="0.3">
      <c r="A6" s="550" t="s">
        <v>294</v>
      </c>
      <c r="B6" s="193">
        <v>2025</v>
      </c>
      <c r="C6" s="194">
        <v>2026</v>
      </c>
      <c r="D6" s="205" t="s">
        <v>243</v>
      </c>
      <c r="E6" s="194">
        <v>2025</v>
      </c>
      <c r="F6" s="194">
        <v>2026</v>
      </c>
      <c r="G6" s="205" t="s">
        <v>243</v>
      </c>
      <c r="H6" s="205" t="s">
        <v>245</v>
      </c>
    </row>
    <row r="7" spans="1:8" x14ac:dyDescent="0.25">
      <c r="A7" s="551" t="s">
        <v>278</v>
      </c>
      <c r="B7" s="206">
        <f>SUM(B8:B18)</f>
        <v>82347851</v>
      </c>
      <c r="C7" s="209">
        <f>SUM(C8:C18)</f>
        <v>73556820</v>
      </c>
      <c r="D7" s="166">
        <f t="shared" ref="D7:D17" si="0">C7/B7-1</f>
        <v>-0.10675483201134173</v>
      </c>
      <c r="E7" s="206">
        <f>+SUM(E8:E18)</f>
        <v>386774329</v>
      </c>
      <c r="F7" s="852">
        <f>+SUM(F8:F18)</f>
        <v>451263178</v>
      </c>
      <c r="G7" s="166">
        <f>F7/E7-1</f>
        <v>0.16673508080728894</v>
      </c>
      <c r="H7" s="853">
        <f>SUM(H8:H18)</f>
        <v>1</v>
      </c>
    </row>
    <row r="8" spans="1:8" x14ac:dyDescent="0.25">
      <c r="A8" s="552" t="s">
        <v>248</v>
      </c>
      <c r="B8" s="207">
        <v>5419440</v>
      </c>
      <c r="C8" s="208">
        <v>2604042</v>
      </c>
      <c r="D8" s="170">
        <f t="shared" si="0"/>
        <v>-0.5194998007174173</v>
      </c>
      <c r="E8" s="207">
        <v>30936383</v>
      </c>
      <c r="F8" s="208">
        <v>90557585</v>
      </c>
      <c r="G8" s="170">
        <f>F8/E8-1</f>
        <v>1.9272195459954062</v>
      </c>
      <c r="H8" s="854">
        <f t="shared" ref="H8:H18" si="1">+F8/$F$7</f>
        <v>0.20067576840936044</v>
      </c>
    </row>
    <row r="9" spans="1:8" x14ac:dyDescent="0.25">
      <c r="A9" s="552" t="s">
        <v>246</v>
      </c>
      <c r="B9" s="207">
        <v>22019707</v>
      </c>
      <c r="C9" s="208">
        <v>17236589</v>
      </c>
      <c r="D9" s="170">
        <f t="shared" si="0"/>
        <v>-0.21721987490569239</v>
      </c>
      <c r="E9" s="207">
        <v>93159168</v>
      </c>
      <c r="F9" s="208">
        <v>77161445</v>
      </c>
      <c r="G9" s="170">
        <f t="shared" ref="G9:G18" si="2">F9/E9-1</f>
        <v>-0.1717246229592776</v>
      </c>
      <c r="H9" s="854">
        <f t="shared" si="1"/>
        <v>0.17098989849333551</v>
      </c>
    </row>
    <row r="10" spans="1:8" x14ac:dyDescent="0.25">
      <c r="A10" s="552" t="s">
        <v>251</v>
      </c>
      <c r="B10" s="207">
        <v>11807732</v>
      </c>
      <c r="C10" s="208">
        <v>10838438</v>
      </c>
      <c r="D10" s="170">
        <f t="shared" si="0"/>
        <v>-8.2089769652631039E-2</v>
      </c>
      <c r="E10" s="207">
        <v>60916063</v>
      </c>
      <c r="F10" s="208">
        <v>54567276</v>
      </c>
      <c r="G10" s="170">
        <f t="shared" si="2"/>
        <v>-0.10422188643412489</v>
      </c>
      <c r="H10" s="854">
        <f t="shared" si="1"/>
        <v>0.12092118005692899</v>
      </c>
    </row>
    <row r="11" spans="1:8" x14ac:dyDescent="0.25">
      <c r="A11" s="552" t="s">
        <v>247</v>
      </c>
      <c r="B11" s="207">
        <v>14458578</v>
      </c>
      <c r="C11" s="208">
        <v>8068605</v>
      </c>
      <c r="D11" s="170">
        <f t="shared" si="0"/>
        <v>-0.4419503079763446</v>
      </c>
      <c r="E11" s="207">
        <v>64054407</v>
      </c>
      <c r="F11" s="208">
        <v>53374577</v>
      </c>
      <c r="G11" s="170">
        <f t="shared" si="2"/>
        <v>-0.16673060450001509</v>
      </c>
      <c r="H11" s="854">
        <f t="shared" si="1"/>
        <v>0.11827815696498065</v>
      </c>
    </row>
    <row r="12" spans="1:8" x14ac:dyDescent="0.25">
      <c r="A12" s="552" t="s">
        <v>254</v>
      </c>
      <c r="B12" s="207">
        <v>8696290</v>
      </c>
      <c r="C12" s="208">
        <v>7241691</v>
      </c>
      <c r="D12" s="170">
        <f t="shared" si="0"/>
        <v>-0.16726661599371684</v>
      </c>
      <c r="E12" s="207">
        <v>21321086</v>
      </c>
      <c r="F12" s="208">
        <v>19968345</v>
      </c>
      <c r="G12" s="170">
        <f t="shared" si="2"/>
        <v>-6.3446158418009269E-2</v>
      </c>
      <c r="H12" s="854">
        <f t="shared" si="1"/>
        <v>4.4249887811586522E-2</v>
      </c>
    </row>
    <row r="13" spans="1:8" x14ac:dyDescent="0.25">
      <c r="A13" s="552" t="s">
        <v>253</v>
      </c>
      <c r="B13" s="207">
        <v>3643721</v>
      </c>
      <c r="C13" s="208">
        <v>3729967</v>
      </c>
      <c r="D13" s="170">
        <f t="shared" si="0"/>
        <v>2.3669759567211734E-2</v>
      </c>
      <c r="E13" s="207">
        <v>12806186</v>
      </c>
      <c r="F13" s="208">
        <v>18215099</v>
      </c>
      <c r="G13" s="170">
        <f t="shared" si="2"/>
        <v>0.422367205973738</v>
      </c>
      <c r="H13" s="854">
        <f t="shared" si="1"/>
        <v>4.0364691576940497E-2</v>
      </c>
    </row>
    <row r="14" spans="1:8" x14ac:dyDescent="0.25">
      <c r="A14" s="552" t="s">
        <v>288</v>
      </c>
      <c r="B14" s="207">
        <v>425549</v>
      </c>
      <c r="C14" s="208">
        <v>2719442</v>
      </c>
      <c r="D14" s="170">
        <f t="shared" si="0"/>
        <v>5.3904321241502151</v>
      </c>
      <c r="E14" s="207">
        <v>1717107</v>
      </c>
      <c r="F14" s="208">
        <v>15499746</v>
      </c>
      <c r="G14" s="170">
        <f t="shared" si="2"/>
        <v>8.0266628695823847</v>
      </c>
      <c r="H14" s="855">
        <f t="shared" si="1"/>
        <v>3.434746452988903E-2</v>
      </c>
    </row>
    <row r="15" spans="1:8" x14ac:dyDescent="0.25">
      <c r="A15" s="552" t="s">
        <v>265</v>
      </c>
      <c r="B15" s="207">
        <v>999691</v>
      </c>
      <c r="C15" s="208">
        <v>0</v>
      </c>
      <c r="D15" s="170" t="s">
        <v>215</v>
      </c>
      <c r="E15" s="207">
        <v>20392512</v>
      </c>
      <c r="F15" s="208">
        <v>15121253</v>
      </c>
      <c r="G15" s="170">
        <f t="shared" si="2"/>
        <v>-0.25848993002921861</v>
      </c>
      <c r="H15" s="855">
        <f t="shared" si="1"/>
        <v>3.3508723372949342E-2</v>
      </c>
    </row>
    <row r="16" spans="1:8" x14ac:dyDescent="0.25">
      <c r="A16" s="552" t="s">
        <v>263</v>
      </c>
      <c r="B16" s="167">
        <v>2375660</v>
      </c>
      <c r="C16" s="168">
        <v>3497458</v>
      </c>
      <c r="D16" s="170">
        <f t="shared" si="0"/>
        <v>0.47220477677782169</v>
      </c>
      <c r="E16" s="167">
        <v>9595904</v>
      </c>
      <c r="F16" s="168">
        <v>12247078</v>
      </c>
      <c r="G16" s="170">
        <f t="shared" si="2"/>
        <v>0.27628183858446276</v>
      </c>
      <c r="H16" s="1019">
        <f t="shared" si="1"/>
        <v>2.7139546493199586E-2</v>
      </c>
    </row>
    <row r="17" spans="1:8" x14ac:dyDescent="0.25">
      <c r="A17" s="552" t="s">
        <v>250</v>
      </c>
      <c r="B17" s="207">
        <v>1739098</v>
      </c>
      <c r="C17" s="208">
        <v>2051582</v>
      </c>
      <c r="D17" s="170">
        <f t="shared" si="0"/>
        <v>0.17968165106279232</v>
      </c>
      <c r="E17" s="207">
        <v>13676399</v>
      </c>
      <c r="F17" s="208">
        <v>12217339</v>
      </c>
      <c r="G17" s="170">
        <f t="shared" si="2"/>
        <v>-0.10668451541959256</v>
      </c>
      <c r="H17" s="1019">
        <f t="shared" si="1"/>
        <v>2.7073644816639569E-2</v>
      </c>
    </row>
    <row r="18" spans="1:8" x14ac:dyDescent="0.25">
      <c r="A18" s="315" t="s">
        <v>871</v>
      </c>
      <c r="B18" s="207">
        <v>10762385</v>
      </c>
      <c r="C18" s="208">
        <v>15569006</v>
      </c>
      <c r="D18" s="170">
        <f>C18/B18-1</f>
        <v>0.44661299516789255</v>
      </c>
      <c r="E18" s="207">
        <v>58199114</v>
      </c>
      <c r="F18" s="856">
        <v>82333435</v>
      </c>
      <c r="G18" s="170">
        <f t="shared" si="2"/>
        <v>0.41468536789065213</v>
      </c>
      <c r="H18" s="854">
        <f t="shared" si="1"/>
        <v>0.18245103747418984</v>
      </c>
    </row>
    <row r="19" spans="1:8" x14ac:dyDescent="0.25">
      <c r="A19" s="553" t="s">
        <v>279</v>
      </c>
      <c r="B19" s="206">
        <f>SUM(B20:B30)</f>
        <v>74417084</v>
      </c>
      <c r="C19" s="209">
        <f>SUM(C20:C30)</f>
        <v>74728553</v>
      </c>
      <c r="D19" s="166">
        <f>C19/B19-1</f>
        <v>4.1854502119431647E-3</v>
      </c>
      <c r="E19" s="206">
        <f>+SUM(E20:E30)</f>
        <v>307461305</v>
      </c>
      <c r="F19" s="209">
        <f>+SUM(F20:F30)</f>
        <v>351649456</v>
      </c>
      <c r="G19" s="166">
        <f>F19/E19-1</f>
        <v>0.1437193893390909</v>
      </c>
      <c r="H19" s="857">
        <f>SUM(H20:H30)</f>
        <v>0.99999999999999989</v>
      </c>
    </row>
    <row r="20" spans="1:8" x14ac:dyDescent="0.25">
      <c r="A20" s="554" t="s">
        <v>248</v>
      </c>
      <c r="B20" s="441">
        <v>7341517</v>
      </c>
      <c r="C20" s="440">
        <v>33095045</v>
      </c>
      <c r="D20" s="170">
        <f t="shared" ref="D20:D53" si="3">C20/B20-1</f>
        <v>3.5079300368030202</v>
      </c>
      <c r="E20" s="441">
        <v>69148317</v>
      </c>
      <c r="F20" s="440">
        <v>105160257</v>
      </c>
      <c r="G20" s="170">
        <f t="shared" ref="G20:G54" si="4">F20/E20-1</f>
        <v>0.52079271864274013</v>
      </c>
      <c r="H20" s="854">
        <f t="shared" ref="H20:H30" si="5">+F20/$F$19</f>
        <v>0.29904854168180484</v>
      </c>
    </row>
    <row r="21" spans="1:8" x14ac:dyDescent="0.25">
      <c r="A21" s="554" t="s">
        <v>247</v>
      </c>
      <c r="B21" s="441">
        <v>11648863</v>
      </c>
      <c r="C21" s="440">
        <v>7940319</v>
      </c>
      <c r="D21" s="170">
        <f t="shared" si="3"/>
        <v>-0.31836102802479516</v>
      </c>
      <c r="E21" s="441">
        <v>63712487</v>
      </c>
      <c r="F21" s="440">
        <v>81975980</v>
      </c>
      <c r="G21" s="170">
        <f t="shared" si="4"/>
        <v>0.28665484365725669</v>
      </c>
      <c r="H21" s="854">
        <f t="shared" si="5"/>
        <v>0.23311846101647318</v>
      </c>
    </row>
    <row r="22" spans="1:8" x14ac:dyDescent="0.25">
      <c r="A22" s="554" t="s">
        <v>246</v>
      </c>
      <c r="B22" s="441">
        <v>6752164</v>
      </c>
      <c r="C22" s="440">
        <v>3840393</v>
      </c>
      <c r="D22" s="170">
        <f t="shared" si="3"/>
        <v>-0.43123523066086666</v>
      </c>
      <c r="E22" s="441">
        <v>24566782</v>
      </c>
      <c r="F22" s="440">
        <v>46290856</v>
      </c>
      <c r="G22" s="170">
        <f t="shared" si="4"/>
        <v>0.88428651339031705</v>
      </c>
      <c r="H22" s="854">
        <f t="shared" si="5"/>
        <v>0.13163920833706622</v>
      </c>
    </row>
    <row r="23" spans="1:8" x14ac:dyDescent="0.25">
      <c r="A23" s="554" t="s">
        <v>253</v>
      </c>
      <c r="B23" s="441">
        <v>3769643</v>
      </c>
      <c r="C23" s="440">
        <v>2471288</v>
      </c>
      <c r="D23" s="170">
        <f t="shared" si="3"/>
        <v>-0.34442386188824781</v>
      </c>
      <c r="E23" s="441">
        <v>9161952</v>
      </c>
      <c r="F23" s="440">
        <v>13875250</v>
      </c>
      <c r="G23" s="170">
        <f t="shared" si="4"/>
        <v>0.51444255547289486</v>
      </c>
      <c r="H23" s="854">
        <f t="shared" si="5"/>
        <v>3.9457618270849822E-2</v>
      </c>
    </row>
    <row r="24" spans="1:8" x14ac:dyDescent="0.25">
      <c r="A24" s="554" t="s">
        <v>250</v>
      </c>
      <c r="B24" s="441">
        <v>1315739</v>
      </c>
      <c r="C24" s="440">
        <v>867892</v>
      </c>
      <c r="D24" s="170">
        <f t="shared" si="3"/>
        <v>-0.34037677685316003</v>
      </c>
      <c r="E24" s="441">
        <v>14400873</v>
      </c>
      <c r="F24" s="440">
        <v>11882892</v>
      </c>
      <c r="G24" s="170">
        <f t="shared" si="4"/>
        <v>-0.174849191434436</v>
      </c>
      <c r="H24" s="854">
        <f t="shared" si="5"/>
        <v>3.3791868001638539E-2</v>
      </c>
    </row>
    <row r="25" spans="1:8" x14ac:dyDescent="0.25">
      <c r="A25" s="554" t="s">
        <v>252</v>
      </c>
      <c r="B25" s="441">
        <v>961037</v>
      </c>
      <c r="C25" s="440">
        <v>3077899</v>
      </c>
      <c r="D25" s="170">
        <f t="shared" si="3"/>
        <v>2.2026852243982282</v>
      </c>
      <c r="E25" s="441">
        <v>9939307</v>
      </c>
      <c r="F25" s="440">
        <v>10267850</v>
      </c>
      <c r="G25" s="170">
        <f t="shared" si="4"/>
        <v>3.3054920227335804E-2</v>
      </c>
      <c r="H25" s="855">
        <f t="shared" si="5"/>
        <v>2.9199106737705292E-2</v>
      </c>
    </row>
    <row r="26" spans="1:8" x14ac:dyDescent="0.25">
      <c r="A26" s="554" t="s">
        <v>254</v>
      </c>
      <c r="B26" s="441">
        <v>1677885</v>
      </c>
      <c r="C26" s="440">
        <v>3683551</v>
      </c>
      <c r="D26" s="170">
        <f t="shared" si="3"/>
        <v>1.195353674417496</v>
      </c>
      <c r="E26" s="441">
        <v>14981359</v>
      </c>
      <c r="F26" s="440">
        <v>10237293</v>
      </c>
      <c r="G26" s="170">
        <f t="shared" si="4"/>
        <v>-0.31666459631599508</v>
      </c>
      <c r="H26" s="855">
        <f t="shared" si="5"/>
        <v>2.9112210541852795E-2</v>
      </c>
    </row>
    <row r="27" spans="1:8" x14ac:dyDescent="0.25">
      <c r="A27" s="554" t="s">
        <v>685</v>
      </c>
      <c r="B27" s="441">
        <v>18992754</v>
      </c>
      <c r="C27" s="440">
        <v>421562</v>
      </c>
      <c r="D27" s="170">
        <f t="shared" si="3"/>
        <v>-0.97780406148576449</v>
      </c>
      <c r="E27" s="441">
        <v>18992754</v>
      </c>
      <c r="F27" s="440">
        <v>6697775</v>
      </c>
      <c r="G27" s="170">
        <f t="shared" si="4"/>
        <v>-0.64735103713763675</v>
      </c>
      <c r="H27" s="854">
        <f t="shared" si="5"/>
        <v>1.9046737839969814E-2</v>
      </c>
    </row>
    <row r="28" spans="1:8" x14ac:dyDescent="0.25">
      <c r="A28" s="554" t="s">
        <v>274</v>
      </c>
      <c r="B28" s="441">
        <v>87890</v>
      </c>
      <c r="C28" s="440">
        <v>2141034</v>
      </c>
      <c r="D28" s="170" t="s">
        <v>214</v>
      </c>
      <c r="E28" s="441">
        <v>1250385</v>
      </c>
      <c r="F28" s="440">
        <v>6342713</v>
      </c>
      <c r="G28" s="170">
        <f t="shared" si="4"/>
        <v>4.0726080367246889</v>
      </c>
      <c r="H28" s="855">
        <f t="shared" si="5"/>
        <v>1.8037033448446455E-2</v>
      </c>
    </row>
    <row r="29" spans="1:8" x14ac:dyDescent="0.25">
      <c r="A29" s="554" t="s">
        <v>273</v>
      </c>
      <c r="B29" s="441">
        <v>61750</v>
      </c>
      <c r="C29" s="440">
        <v>4098665</v>
      </c>
      <c r="D29" s="170" t="s">
        <v>214</v>
      </c>
      <c r="E29" s="441">
        <v>1627602</v>
      </c>
      <c r="F29" s="440">
        <v>6254804</v>
      </c>
      <c r="G29" s="170">
        <f t="shared" si="4"/>
        <v>2.8429566933439503</v>
      </c>
      <c r="H29" s="855">
        <f t="shared" si="5"/>
        <v>1.7787043014791414E-2</v>
      </c>
    </row>
    <row r="30" spans="1:8" x14ac:dyDescent="0.25">
      <c r="A30" s="315" t="s">
        <v>872</v>
      </c>
      <c r="B30" s="441">
        <v>21807842</v>
      </c>
      <c r="C30" s="440">
        <v>13090905</v>
      </c>
      <c r="D30" s="170">
        <f t="shared" si="3"/>
        <v>-0.39971570777154386</v>
      </c>
      <c r="E30" s="207">
        <v>79679487</v>
      </c>
      <c r="F30" s="856">
        <v>52663786</v>
      </c>
      <c r="G30" s="170">
        <f t="shared" si="4"/>
        <v>-0.33905465530921408</v>
      </c>
      <c r="H30" s="854">
        <f t="shared" si="5"/>
        <v>0.14976217110940163</v>
      </c>
    </row>
    <row r="31" spans="1:8" x14ac:dyDescent="0.25">
      <c r="A31" s="553" t="s">
        <v>200</v>
      </c>
      <c r="B31" s="206">
        <f>SUM(B32:B42)</f>
        <v>48818818</v>
      </c>
      <c r="C31" s="209">
        <f>SUM(C32:C42)</f>
        <v>63910335</v>
      </c>
      <c r="D31" s="166">
        <f t="shared" si="3"/>
        <v>0.30913319122146721</v>
      </c>
      <c r="E31" s="206">
        <f>+SUM(E32:E42)</f>
        <v>264013184</v>
      </c>
      <c r="F31" s="209">
        <f>+SUM(F32:F42)</f>
        <v>277618862</v>
      </c>
      <c r="G31" s="166">
        <f t="shared" si="4"/>
        <v>5.1534085509911565E-2</v>
      </c>
      <c r="H31" s="857">
        <f>SUM(H32:H42)</f>
        <v>0.99999999999999989</v>
      </c>
    </row>
    <row r="32" spans="1:8" x14ac:dyDescent="0.25">
      <c r="A32" s="552" t="s">
        <v>291</v>
      </c>
      <c r="B32" s="207">
        <v>11023597</v>
      </c>
      <c r="C32" s="208">
        <v>7186794</v>
      </c>
      <c r="D32" s="170">
        <f t="shared" si="3"/>
        <v>-0.34805363439900783</v>
      </c>
      <c r="E32" s="207">
        <v>42256522</v>
      </c>
      <c r="F32" s="208">
        <v>45465479</v>
      </c>
      <c r="G32" s="170">
        <f t="shared" si="4"/>
        <v>7.5939922362753931E-2</v>
      </c>
      <c r="H32" s="854">
        <f t="shared" ref="H32:H42" si="6">+F32/$F$31</f>
        <v>0.16376941635903688</v>
      </c>
    </row>
    <row r="33" spans="1:8" x14ac:dyDescent="0.25">
      <c r="A33" s="552" t="s">
        <v>257</v>
      </c>
      <c r="B33" s="207">
        <v>5063599</v>
      </c>
      <c r="C33" s="208">
        <v>8189529</v>
      </c>
      <c r="D33" s="170">
        <f t="shared" si="3"/>
        <v>0.61733363957137999</v>
      </c>
      <c r="E33" s="207">
        <v>22293315</v>
      </c>
      <c r="F33" s="208">
        <v>29976997</v>
      </c>
      <c r="G33" s="170">
        <f t="shared" si="4"/>
        <v>0.34466305257876639</v>
      </c>
      <c r="H33" s="854">
        <f t="shared" si="6"/>
        <v>0.10797896361955406</v>
      </c>
    </row>
    <row r="34" spans="1:8" x14ac:dyDescent="0.25">
      <c r="A34" s="552" t="s">
        <v>262</v>
      </c>
      <c r="B34" s="207">
        <v>4216279</v>
      </c>
      <c r="C34" s="208">
        <v>649485</v>
      </c>
      <c r="D34" s="170">
        <f t="shared" si="3"/>
        <v>-0.84595777461595878</v>
      </c>
      <c r="E34" s="207">
        <v>21735745</v>
      </c>
      <c r="F34" s="208">
        <v>13920046</v>
      </c>
      <c r="G34" s="170">
        <f t="shared" si="4"/>
        <v>-0.35957815110547164</v>
      </c>
      <c r="H34" s="854">
        <f t="shared" si="6"/>
        <v>5.0140851020418056E-2</v>
      </c>
    </row>
    <row r="35" spans="1:8" x14ac:dyDescent="0.25">
      <c r="A35" s="552" t="s">
        <v>247</v>
      </c>
      <c r="B35" s="207">
        <v>2215938</v>
      </c>
      <c r="C35" s="208">
        <v>2849270</v>
      </c>
      <c r="D35" s="170">
        <f t="shared" si="3"/>
        <v>0.28580763541218213</v>
      </c>
      <c r="E35" s="207">
        <v>11358395</v>
      </c>
      <c r="F35" s="208">
        <v>13529433</v>
      </c>
      <c r="G35" s="170">
        <f t="shared" si="4"/>
        <v>0.19113950518537171</v>
      </c>
      <c r="H35" s="854">
        <f t="shared" si="6"/>
        <v>4.8733839273500085E-2</v>
      </c>
    </row>
    <row r="36" spans="1:8" x14ac:dyDescent="0.25">
      <c r="A36" s="552" t="s">
        <v>286</v>
      </c>
      <c r="B36" s="207">
        <v>2483617</v>
      </c>
      <c r="C36" s="208">
        <v>1390579</v>
      </c>
      <c r="D36" s="170">
        <f t="shared" si="3"/>
        <v>-0.44009925846054365</v>
      </c>
      <c r="E36" s="207">
        <v>8037872</v>
      </c>
      <c r="F36" s="208">
        <v>10067370</v>
      </c>
      <c r="G36" s="170">
        <f t="shared" si="4"/>
        <v>0.25249195309405281</v>
      </c>
      <c r="H36" s="854">
        <f t="shared" si="6"/>
        <v>3.626327810536159E-2</v>
      </c>
    </row>
    <row r="37" spans="1:8" x14ac:dyDescent="0.25">
      <c r="A37" s="552" t="s">
        <v>274</v>
      </c>
      <c r="B37" s="207">
        <v>733500</v>
      </c>
      <c r="C37" s="208">
        <v>2362332</v>
      </c>
      <c r="D37" s="170">
        <f t="shared" si="3"/>
        <v>2.2206298568507159</v>
      </c>
      <c r="E37" s="207">
        <v>3811022</v>
      </c>
      <c r="F37" s="208">
        <v>9229529</v>
      </c>
      <c r="G37" s="170">
        <f t="shared" si="4"/>
        <v>1.4217989295259907</v>
      </c>
      <c r="H37" s="854">
        <f t="shared" si="6"/>
        <v>3.3245323943443005E-2</v>
      </c>
    </row>
    <row r="38" spans="1:8" x14ac:dyDescent="0.25">
      <c r="A38" s="552" t="s">
        <v>266</v>
      </c>
      <c r="B38" s="207">
        <v>878565</v>
      </c>
      <c r="C38" s="208">
        <v>1383372</v>
      </c>
      <c r="D38" s="170">
        <f t="shared" si="3"/>
        <v>0.57458127742398113</v>
      </c>
      <c r="E38" s="207">
        <v>2792539</v>
      </c>
      <c r="F38" s="208">
        <v>7842500</v>
      </c>
      <c r="G38" s="170">
        <f t="shared" si="4"/>
        <v>1.8083761766621702</v>
      </c>
      <c r="H38" s="854">
        <f t="shared" si="6"/>
        <v>2.824916125475653E-2</v>
      </c>
    </row>
    <row r="39" spans="1:8" x14ac:dyDescent="0.25">
      <c r="A39" s="552" t="s">
        <v>761</v>
      </c>
      <c r="B39" s="207">
        <v>50694</v>
      </c>
      <c r="C39" s="208">
        <v>1614747</v>
      </c>
      <c r="D39" s="170" t="s">
        <v>214</v>
      </c>
      <c r="E39" s="207">
        <v>351390</v>
      </c>
      <c r="F39" s="208">
        <v>7154547</v>
      </c>
      <c r="G39" s="170" t="s">
        <v>214</v>
      </c>
      <c r="H39" s="854">
        <f t="shared" si="6"/>
        <v>2.5771112771148814E-2</v>
      </c>
    </row>
    <row r="40" spans="1:8" x14ac:dyDescent="0.25">
      <c r="A40" s="552" t="s">
        <v>366</v>
      </c>
      <c r="B40" s="207">
        <v>1646604</v>
      </c>
      <c r="C40" s="208">
        <v>2765091</v>
      </c>
      <c r="D40" s="170">
        <f t="shared" si="3"/>
        <v>0.67926896813077087</v>
      </c>
      <c r="E40" s="207">
        <v>7659525</v>
      </c>
      <c r="F40" s="208">
        <v>7003482</v>
      </c>
      <c r="G40" s="170">
        <f t="shared" si="4"/>
        <v>-8.5650611493532591E-2</v>
      </c>
      <c r="H40" s="855">
        <f t="shared" si="6"/>
        <v>2.5226967467361781E-2</v>
      </c>
    </row>
    <row r="41" spans="1:8" x14ac:dyDescent="0.25">
      <c r="A41" s="552" t="s">
        <v>762</v>
      </c>
      <c r="B41" s="207">
        <v>288257</v>
      </c>
      <c r="C41" s="208">
        <v>4446589</v>
      </c>
      <c r="D41" s="170" t="s">
        <v>214</v>
      </c>
      <c r="E41" s="207">
        <v>1340098</v>
      </c>
      <c r="F41" s="208">
        <v>6939048</v>
      </c>
      <c r="G41" s="170">
        <f t="shared" si="4"/>
        <v>4.178015339176687</v>
      </c>
      <c r="H41" s="855">
        <f t="shared" si="6"/>
        <v>2.4994872286451489E-2</v>
      </c>
    </row>
    <row r="42" spans="1:8" x14ac:dyDescent="0.25">
      <c r="A42" s="315" t="s">
        <v>873</v>
      </c>
      <c r="B42" s="207">
        <v>20218168</v>
      </c>
      <c r="C42" s="208">
        <v>31072547</v>
      </c>
      <c r="D42" s="170">
        <f t="shared" si="3"/>
        <v>0.53686263760396091</v>
      </c>
      <c r="E42" s="207">
        <v>142376761</v>
      </c>
      <c r="F42" s="856">
        <v>126490431</v>
      </c>
      <c r="G42" s="170">
        <f t="shared" si="4"/>
        <v>-0.1115795154238689</v>
      </c>
      <c r="H42" s="854">
        <f t="shared" si="6"/>
        <v>0.45562621389896774</v>
      </c>
    </row>
    <row r="43" spans="1:8" x14ac:dyDescent="0.25">
      <c r="A43" s="553" t="s">
        <v>280</v>
      </c>
      <c r="B43" s="206">
        <f>SUM(B44:B54)</f>
        <v>92726227</v>
      </c>
      <c r="C43" s="209">
        <f>SUM(C44:C54)</f>
        <v>149243457</v>
      </c>
      <c r="D43" s="166">
        <f t="shared" si="3"/>
        <v>0.6095064128943799</v>
      </c>
      <c r="E43" s="206">
        <f>+SUM(E44:E54)</f>
        <v>395787000</v>
      </c>
      <c r="F43" s="209">
        <f>+SUM(F44:F54)</f>
        <v>713163428</v>
      </c>
      <c r="G43" s="166">
        <f t="shared" si="4"/>
        <v>0.80188694424021012</v>
      </c>
      <c r="H43" s="857">
        <f>SUM(H44:H54)</f>
        <v>1</v>
      </c>
    </row>
    <row r="44" spans="1:8" x14ac:dyDescent="0.25">
      <c r="A44" s="552" t="s">
        <v>250</v>
      </c>
      <c r="B44" s="207">
        <v>19835542</v>
      </c>
      <c r="C44" s="208">
        <v>22124477</v>
      </c>
      <c r="D44" s="170">
        <f t="shared" si="3"/>
        <v>0.11539563678169218</v>
      </c>
      <c r="E44" s="207">
        <v>80467589</v>
      </c>
      <c r="F44" s="208">
        <v>146581647</v>
      </c>
      <c r="G44" s="170">
        <f t="shared" si="4"/>
        <v>0.82162344891431993</v>
      </c>
      <c r="H44" s="854">
        <f t="shared" ref="H44:H54" si="7">+F44/$F$43</f>
        <v>0.2055372460854793</v>
      </c>
    </row>
    <row r="45" spans="1:8" x14ac:dyDescent="0.25">
      <c r="A45" s="552" t="s">
        <v>273</v>
      </c>
      <c r="B45" s="207">
        <v>8925242</v>
      </c>
      <c r="C45" s="208">
        <v>31305934</v>
      </c>
      <c r="D45" s="170">
        <f t="shared" si="3"/>
        <v>2.507572567780235</v>
      </c>
      <c r="E45" s="207">
        <v>34416372</v>
      </c>
      <c r="F45" s="208">
        <v>125225211</v>
      </c>
      <c r="G45" s="170">
        <f t="shared" si="4"/>
        <v>2.6385360723088418</v>
      </c>
      <c r="H45" s="854">
        <f t="shared" si="7"/>
        <v>0.17559118440941701</v>
      </c>
    </row>
    <row r="46" spans="1:8" x14ac:dyDescent="0.25">
      <c r="A46" s="552" t="s">
        <v>248</v>
      </c>
      <c r="B46" s="207">
        <v>5576832</v>
      </c>
      <c r="C46" s="208">
        <v>12111000</v>
      </c>
      <c r="D46" s="170">
        <f t="shared" si="3"/>
        <v>1.1716630517110791</v>
      </c>
      <c r="E46" s="207">
        <v>35642220</v>
      </c>
      <c r="F46" s="208">
        <v>61657546</v>
      </c>
      <c r="G46" s="170">
        <f t="shared" si="4"/>
        <v>0.72990195335756303</v>
      </c>
      <c r="H46" s="854">
        <f t="shared" si="7"/>
        <v>8.6456404772343426E-2</v>
      </c>
    </row>
    <row r="47" spans="1:8" x14ac:dyDescent="0.25">
      <c r="A47" s="552" t="s">
        <v>262</v>
      </c>
      <c r="B47" s="207">
        <v>10854344</v>
      </c>
      <c r="C47" s="208">
        <v>143015</v>
      </c>
      <c r="D47" s="170">
        <f t="shared" si="3"/>
        <v>-0.98682416919898619</v>
      </c>
      <c r="E47" s="207">
        <v>40838989</v>
      </c>
      <c r="F47" s="208">
        <v>54178193</v>
      </c>
      <c r="G47" s="170">
        <f t="shared" si="4"/>
        <v>0.3266291435373192</v>
      </c>
      <c r="H47" s="854">
        <f t="shared" si="7"/>
        <v>7.5968832490383956E-2</v>
      </c>
    </row>
    <row r="48" spans="1:8" x14ac:dyDescent="0.25">
      <c r="A48" s="552" t="s">
        <v>249</v>
      </c>
      <c r="B48" s="207">
        <v>7648981</v>
      </c>
      <c r="C48" s="208">
        <v>5675307</v>
      </c>
      <c r="D48" s="170">
        <f t="shared" si="3"/>
        <v>-0.25803097170721168</v>
      </c>
      <c r="E48" s="207">
        <v>35240904</v>
      </c>
      <c r="F48" s="208">
        <v>31834519</v>
      </c>
      <c r="G48" s="170">
        <f t="shared" si="4"/>
        <v>-9.6659977848468359E-2</v>
      </c>
      <c r="H48" s="854">
        <f t="shared" si="7"/>
        <v>4.4638462588129237E-2</v>
      </c>
    </row>
    <row r="49" spans="1:8" x14ac:dyDescent="0.25">
      <c r="A49" s="552" t="s">
        <v>247</v>
      </c>
      <c r="B49" s="207">
        <v>6112705</v>
      </c>
      <c r="C49" s="208">
        <v>8871762</v>
      </c>
      <c r="D49" s="170">
        <f t="shared" si="3"/>
        <v>0.45136433052143032</v>
      </c>
      <c r="E49" s="207">
        <v>21916357</v>
      </c>
      <c r="F49" s="208">
        <v>30342849</v>
      </c>
      <c r="G49" s="170">
        <f t="shared" si="4"/>
        <v>0.38448415491680477</v>
      </c>
      <c r="H49" s="854">
        <f t="shared" si="7"/>
        <v>4.2546838226258571E-2</v>
      </c>
    </row>
    <row r="50" spans="1:8" x14ac:dyDescent="0.25">
      <c r="A50" s="552" t="s">
        <v>253</v>
      </c>
      <c r="B50" s="207">
        <v>2390953</v>
      </c>
      <c r="C50" s="208">
        <v>5867592</v>
      </c>
      <c r="D50" s="170">
        <f t="shared" si="3"/>
        <v>1.4540808623172432</v>
      </c>
      <c r="E50" s="207">
        <v>6758016</v>
      </c>
      <c r="F50" s="208">
        <v>25249484</v>
      </c>
      <c r="G50" s="170">
        <f t="shared" si="4"/>
        <v>2.7362273187870523</v>
      </c>
      <c r="H50" s="855">
        <f t="shared" si="7"/>
        <v>3.5404905816342563E-2</v>
      </c>
    </row>
    <row r="51" spans="1:8" x14ac:dyDescent="0.25">
      <c r="A51" s="552" t="s">
        <v>261</v>
      </c>
      <c r="B51" s="207">
        <v>751992</v>
      </c>
      <c r="C51" s="208">
        <v>6724865</v>
      </c>
      <c r="D51" s="170">
        <f t="shared" si="3"/>
        <v>7.9427347631357783</v>
      </c>
      <c r="E51" s="207">
        <v>2656812</v>
      </c>
      <c r="F51" s="208">
        <v>24708510</v>
      </c>
      <c r="G51" s="170">
        <f t="shared" si="4"/>
        <v>8.3000596203269179</v>
      </c>
      <c r="H51" s="855">
        <f t="shared" si="7"/>
        <v>3.4646350373423805E-2</v>
      </c>
    </row>
    <row r="52" spans="1:8" x14ac:dyDescent="0.25">
      <c r="A52" s="552" t="s">
        <v>685</v>
      </c>
      <c r="B52" s="207">
        <v>1281199</v>
      </c>
      <c r="C52" s="208">
        <v>3181016</v>
      </c>
      <c r="D52" s="170">
        <f t="shared" si="3"/>
        <v>1.4828430243857511</v>
      </c>
      <c r="E52" s="207">
        <v>2347226</v>
      </c>
      <c r="F52" s="208">
        <v>20203864</v>
      </c>
      <c r="G52" s="170">
        <f t="shared" si="4"/>
        <v>7.6075495073759409</v>
      </c>
      <c r="H52" s="854">
        <f t="shared" si="7"/>
        <v>2.8329921595474747E-2</v>
      </c>
    </row>
    <row r="53" spans="1:8" x14ac:dyDescent="0.25">
      <c r="A53" s="552" t="s">
        <v>255</v>
      </c>
      <c r="B53" s="207">
        <v>1015218</v>
      </c>
      <c r="C53" s="208">
        <v>2765822</v>
      </c>
      <c r="D53" s="170">
        <f t="shared" si="3"/>
        <v>1.7243626492044073</v>
      </c>
      <c r="E53" s="207">
        <v>5823094</v>
      </c>
      <c r="F53" s="208">
        <v>12849903</v>
      </c>
      <c r="G53" s="170">
        <f t="shared" si="4"/>
        <v>1.2067139908783888</v>
      </c>
      <c r="H53" s="854">
        <f t="shared" si="7"/>
        <v>1.8018174369984659E-2</v>
      </c>
    </row>
    <row r="54" spans="1:8" x14ac:dyDescent="0.25">
      <c r="A54" s="315" t="s">
        <v>874</v>
      </c>
      <c r="B54" s="207">
        <v>28333219</v>
      </c>
      <c r="C54" s="208">
        <v>50472667</v>
      </c>
      <c r="D54" s="170">
        <f>C54/B54-1</f>
        <v>0.78139543551334567</v>
      </c>
      <c r="E54" s="207">
        <v>129679421</v>
      </c>
      <c r="F54" s="856">
        <v>180331702</v>
      </c>
      <c r="G54" s="170">
        <f t="shared" si="4"/>
        <v>0.39059613784056002</v>
      </c>
      <c r="H54" s="854">
        <f t="shared" si="7"/>
        <v>0.25286167927276271</v>
      </c>
    </row>
    <row r="55" spans="1:8" x14ac:dyDescent="0.25">
      <c r="A55" s="553" t="s">
        <v>281</v>
      </c>
      <c r="B55" s="206">
        <f>SUM(B56:B66)</f>
        <v>56383937</v>
      </c>
      <c r="C55" s="209">
        <f>SUM(C56:C66)</f>
        <v>144660792</v>
      </c>
      <c r="D55" s="166">
        <f>C55/B55-1</f>
        <v>1.5656383661183502</v>
      </c>
      <c r="E55" s="206">
        <f>+SUM(E56:E66)</f>
        <v>283875374</v>
      </c>
      <c r="F55" s="209">
        <f>+SUM(F56:F66)</f>
        <v>534477949</v>
      </c>
      <c r="G55" s="166">
        <f>F55/E55-1</f>
        <v>0.88279082284890276</v>
      </c>
      <c r="H55" s="857">
        <f>SUM(H56:H66)</f>
        <v>1</v>
      </c>
    </row>
    <row r="56" spans="1:8" x14ac:dyDescent="0.25">
      <c r="A56" s="552" t="s">
        <v>273</v>
      </c>
      <c r="B56" s="207">
        <v>12507557</v>
      </c>
      <c r="C56" s="208">
        <v>29081552</v>
      </c>
      <c r="D56" s="170">
        <f t="shared" ref="D56:D66" si="8">(C56-B56)/B56</f>
        <v>1.3251184863678815</v>
      </c>
      <c r="E56" s="207">
        <v>64984240</v>
      </c>
      <c r="F56" s="208">
        <v>130439684</v>
      </c>
      <c r="G56" s="170">
        <f>(F56-E56)/E56</f>
        <v>1.0072510504085299</v>
      </c>
      <c r="H56" s="854">
        <f t="shared" ref="H56:H66" si="9">+F56/$F$55</f>
        <v>0.24405063715734324</v>
      </c>
    </row>
    <row r="57" spans="1:8" x14ac:dyDescent="0.25">
      <c r="A57" s="552" t="s">
        <v>248</v>
      </c>
      <c r="B57" s="207">
        <v>0</v>
      </c>
      <c r="C57" s="208">
        <v>55715874</v>
      </c>
      <c r="D57" s="170" t="s">
        <v>214</v>
      </c>
      <c r="E57" s="207">
        <v>0</v>
      </c>
      <c r="F57" s="208">
        <v>109679335</v>
      </c>
      <c r="G57" s="170" t="s">
        <v>214</v>
      </c>
      <c r="H57" s="854">
        <f t="shared" si="9"/>
        <v>0.20520834433901033</v>
      </c>
    </row>
    <row r="58" spans="1:8" x14ac:dyDescent="0.25">
      <c r="A58" s="552" t="s">
        <v>261</v>
      </c>
      <c r="B58" s="207">
        <v>7011927</v>
      </c>
      <c r="C58" s="208">
        <v>8285212</v>
      </c>
      <c r="D58" s="170">
        <f t="shared" si="8"/>
        <v>0.18158845635443724</v>
      </c>
      <c r="E58" s="207">
        <v>33924410</v>
      </c>
      <c r="F58" s="208">
        <v>36608432</v>
      </c>
      <c r="G58" s="170">
        <f t="shared" ref="G58:G66" si="10">(F58-E58)/E58</f>
        <v>7.9117720838770667E-2</v>
      </c>
      <c r="H58" s="854">
        <f t="shared" si="9"/>
        <v>6.8493811706345997E-2</v>
      </c>
    </row>
    <row r="59" spans="1:8" x14ac:dyDescent="0.25">
      <c r="A59" s="552" t="s">
        <v>262</v>
      </c>
      <c r="B59" s="207">
        <v>289455</v>
      </c>
      <c r="C59" s="208">
        <v>192674</v>
      </c>
      <c r="D59" s="170">
        <f t="shared" si="8"/>
        <v>-0.33435594479280029</v>
      </c>
      <c r="E59" s="207">
        <v>2024277</v>
      </c>
      <c r="F59" s="208">
        <v>27993833</v>
      </c>
      <c r="G59" s="170" t="s">
        <v>214</v>
      </c>
      <c r="H59" s="854">
        <f t="shared" si="9"/>
        <v>5.2376029829436427E-2</v>
      </c>
    </row>
    <row r="60" spans="1:8" x14ac:dyDescent="0.25">
      <c r="A60" s="552" t="s">
        <v>263</v>
      </c>
      <c r="B60" s="207">
        <v>4554213</v>
      </c>
      <c r="C60" s="208">
        <v>6130479</v>
      </c>
      <c r="D60" s="170">
        <f t="shared" si="8"/>
        <v>0.3461116113804954</v>
      </c>
      <c r="E60" s="207">
        <v>21368444</v>
      </c>
      <c r="F60" s="208">
        <v>26795047</v>
      </c>
      <c r="G60" s="170">
        <f t="shared" si="10"/>
        <v>0.25395405486707406</v>
      </c>
      <c r="H60" s="854">
        <f t="shared" si="9"/>
        <v>5.013311971080027E-2</v>
      </c>
    </row>
    <row r="61" spans="1:8" x14ac:dyDescent="0.25">
      <c r="A61" s="552" t="s">
        <v>257</v>
      </c>
      <c r="B61" s="207">
        <v>4452211</v>
      </c>
      <c r="C61" s="208">
        <v>5670198</v>
      </c>
      <c r="D61" s="170">
        <f t="shared" si="8"/>
        <v>0.27356901997681599</v>
      </c>
      <c r="E61" s="207">
        <v>28313216</v>
      </c>
      <c r="F61" s="208">
        <v>23213488</v>
      </c>
      <c r="G61" s="170">
        <f t="shared" si="10"/>
        <v>-0.1801182882227155</v>
      </c>
      <c r="H61" s="854">
        <f t="shared" si="9"/>
        <v>4.3432078055665492E-2</v>
      </c>
    </row>
    <row r="62" spans="1:8" x14ac:dyDescent="0.25">
      <c r="A62" s="552" t="s">
        <v>753</v>
      </c>
      <c r="B62" s="207">
        <v>2632925</v>
      </c>
      <c r="C62" s="208">
        <v>3788777</v>
      </c>
      <c r="D62" s="170">
        <f t="shared" si="8"/>
        <v>0.43899921190311159</v>
      </c>
      <c r="E62" s="207">
        <v>13930412</v>
      </c>
      <c r="F62" s="208">
        <v>17611365</v>
      </c>
      <c r="G62" s="170">
        <f t="shared" si="10"/>
        <v>0.26423863127666286</v>
      </c>
      <c r="H62" s="854">
        <f t="shared" si="9"/>
        <v>3.2950592317139732E-2</v>
      </c>
    </row>
    <row r="63" spans="1:8" x14ac:dyDescent="0.25">
      <c r="A63" s="552" t="s">
        <v>264</v>
      </c>
      <c r="B63" s="207">
        <v>2853573</v>
      </c>
      <c r="C63" s="208">
        <v>3585586</v>
      </c>
      <c r="D63" s="170">
        <f t="shared" si="8"/>
        <v>0.25652506524276758</v>
      </c>
      <c r="E63" s="207">
        <v>16417442</v>
      </c>
      <c r="F63" s="208">
        <v>16617418</v>
      </c>
      <c r="G63" s="170">
        <f t="shared" si="10"/>
        <v>1.2180703912339084E-2</v>
      </c>
      <c r="H63" s="854">
        <f t="shared" si="9"/>
        <v>3.109093280853014E-2</v>
      </c>
    </row>
    <row r="64" spans="1:8" x14ac:dyDescent="0.25">
      <c r="A64" s="552" t="s">
        <v>770</v>
      </c>
      <c r="B64" s="207">
        <v>2669489</v>
      </c>
      <c r="C64" s="208">
        <v>2497886</v>
      </c>
      <c r="D64" s="170">
        <f t="shared" si="8"/>
        <v>-6.4283089385271858E-2</v>
      </c>
      <c r="E64" s="207">
        <v>11593892</v>
      </c>
      <c r="F64" s="208">
        <v>13526662</v>
      </c>
      <c r="G64" s="170">
        <f t="shared" si="10"/>
        <v>0.1667058827182451</v>
      </c>
      <c r="H64" s="855">
        <f t="shared" si="9"/>
        <v>2.5308175997359995E-2</v>
      </c>
    </row>
    <row r="65" spans="1:8" x14ac:dyDescent="0.25">
      <c r="A65" s="552" t="s">
        <v>265</v>
      </c>
      <c r="B65" s="207">
        <v>2980460</v>
      </c>
      <c r="C65" s="208">
        <v>2869867</v>
      </c>
      <c r="D65" s="170">
        <f t="shared" si="8"/>
        <v>-3.7106017191977078E-2</v>
      </c>
      <c r="E65" s="207">
        <v>13901351</v>
      </c>
      <c r="F65" s="208">
        <v>13197435</v>
      </c>
      <c r="G65" s="170">
        <f t="shared" si="10"/>
        <v>-5.0636517270875328E-2</v>
      </c>
      <c r="H65" s="855">
        <f t="shared" si="9"/>
        <v>2.4692197357612595E-2</v>
      </c>
    </row>
    <row r="66" spans="1:8" x14ac:dyDescent="0.25">
      <c r="A66" s="315" t="s">
        <v>875</v>
      </c>
      <c r="B66" s="207">
        <v>16432127</v>
      </c>
      <c r="C66" s="208">
        <v>26842687</v>
      </c>
      <c r="D66" s="170">
        <f t="shared" si="8"/>
        <v>0.63354914430736808</v>
      </c>
      <c r="E66" s="207">
        <v>77417690</v>
      </c>
      <c r="F66" s="856">
        <v>118795250</v>
      </c>
      <c r="G66" s="170">
        <f t="shared" si="10"/>
        <v>0.53447164336729758</v>
      </c>
      <c r="H66" s="854">
        <f t="shared" si="9"/>
        <v>0.22226408072075579</v>
      </c>
    </row>
    <row r="67" spans="1:8" x14ac:dyDescent="0.25">
      <c r="A67" s="553" t="s">
        <v>220</v>
      </c>
      <c r="B67" s="206">
        <f>SUM(B68:B78)</f>
        <v>48659811</v>
      </c>
      <c r="C67" s="209">
        <f>SUM(C68:C78)</f>
        <v>74997390</v>
      </c>
      <c r="D67" s="166">
        <f>C67/B67-1</f>
        <v>0.54125937727131745</v>
      </c>
      <c r="E67" s="206">
        <f>+SUM(E68:E78)</f>
        <v>195629219</v>
      </c>
      <c r="F67" s="209">
        <f>+SUM(F68:F78)</f>
        <v>304884812</v>
      </c>
      <c r="G67" s="166">
        <f>F67/E67-1</f>
        <v>0.55848299941329316</v>
      </c>
      <c r="H67" s="857">
        <f>SUM(H68:H78)</f>
        <v>0.99999999999999989</v>
      </c>
    </row>
    <row r="68" spans="1:8" x14ac:dyDescent="0.25">
      <c r="A68" s="552" t="s">
        <v>252</v>
      </c>
      <c r="B68" s="207">
        <v>0</v>
      </c>
      <c r="C68" s="208">
        <v>24097676</v>
      </c>
      <c r="D68" s="170" t="s">
        <v>214</v>
      </c>
      <c r="E68" s="207">
        <v>21978415</v>
      </c>
      <c r="F68" s="208">
        <v>85179133</v>
      </c>
      <c r="G68" s="170">
        <f t="shared" ref="G68:G78" si="11">F68/E68-1</f>
        <v>2.8755812464183608</v>
      </c>
      <c r="H68" s="854">
        <f t="shared" ref="H68:H78" si="12">+F68/$F$67</f>
        <v>0.27938135862274438</v>
      </c>
    </row>
    <row r="69" spans="1:8" x14ac:dyDescent="0.25">
      <c r="A69" s="552" t="s">
        <v>249</v>
      </c>
      <c r="B69" s="207">
        <v>6854732</v>
      </c>
      <c r="C69" s="208">
        <v>6955077</v>
      </c>
      <c r="D69" s="170">
        <f t="shared" ref="D69:D77" si="13">C69/B69-1</f>
        <v>1.4638792588827609E-2</v>
      </c>
      <c r="E69" s="207">
        <v>18167865</v>
      </c>
      <c r="F69" s="208">
        <v>33580358</v>
      </c>
      <c r="G69" s="170">
        <f t="shared" si="11"/>
        <v>0.84833815090545861</v>
      </c>
      <c r="H69" s="854">
        <f t="shared" si="12"/>
        <v>0.11014113093964156</v>
      </c>
    </row>
    <row r="70" spans="1:8" x14ac:dyDescent="0.25">
      <c r="A70" s="552" t="s">
        <v>247</v>
      </c>
      <c r="B70" s="207">
        <v>1776769</v>
      </c>
      <c r="C70" s="208">
        <v>16999468</v>
      </c>
      <c r="D70" s="170">
        <f t="shared" si="13"/>
        <v>8.5676297819243814</v>
      </c>
      <c r="E70" s="207">
        <v>6373124</v>
      </c>
      <c r="F70" s="208">
        <v>30793237</v>
      </c>
      <c r="G70" s="170">
        <f t="shared" si="11"/>
        <v>3.8317335422941712</v>
      </c>
      <c r="H70" s="854">
        <f t="shared" si="12"/>
        <v>0.10099957685002689</v>
      </c>
    </row>
    <row r="71" spans="1:8" x14ac:dyDescent="0.25">
      <c r="A71" s="552" t="s">
        <v>250</v>
      </c>
      <c r="B71" s="207">
        <v>7821738</v>
      </c>
      <c r="C71" s="208">
        <v>3631183</v>
      </c>
      <c r="D71" s="170">
        <f t="shared" si="13"/>
        <v>-0.53575752601276083</v>
      </c>
      <c r="E71" s="207">
        <v>34533648</v>
      </c>
      <c r="F71" s="208">
        <v>29245228</v>
      </c>
      <c r="G71" s="170">
        <f t="shared" si="11"/>
        <v>-0.15313817989921019</v>
      </c>
      <c r="H71" s="854">
        <f t="shared" si="12"/>
        <v>9.592221996286257E-2</v>
      </c>
    </row>
    <row r="72" spans="1:8" x14ac:dyDescent="0.25">
      <c r="A72" s="552" t="s">
        <v>264</v>
      </c>
      <c r="B72" s="207">
        <v>1401585</v>
      </c>
      <c r="C72" s="208">
        <v>3099677</v>
      </c>
      <c r="D72" s="170">
        <f t="shared" si="13"/>
        <v>1.211551208096548</v>
      </c>
      <c r="E72" s="207">
        <v>6442250</v>
      </c>
      <c r="F72" s="208">
        <v>19961927</v>
      </c>
      <c r="G72" s="170">
        <f t="shared" si="11"/>
        <v>2.0985955217509411</v>
      </c>
      <c r="H72" s="854">
        <f t="shared" si="12"/>
        <v>6.5473668134049257E-2</v>
      </c>
    </row>
    <row r="73" spans="1:8" x14ac:dyDescent="0.25">
      <c r="A73" s="552" t="s">
        <v>640</v>
      </c>
      <c r="B73" s="207">
        <v>2436733</v>
      </c>
      <c r="C73" s="208">
        <v>3093624</v>
      </c>
      <c r="D73" s="170">
        <f t="shared" si="13"/>
        <v>0.26957857098007865</v>
      </c>
      <c r="E73" s="207">
        <v>4426900</v>
      </c>
      <c r="F73" s="208">
        <v>12410487</v>
      </c>
      <c r="G73" s="170">
        <f t="shared" si="11"/>
        <v>1.8034260995278864</v>
      </c>
      <c r="H73" s="854">
        <f t="shared" si="12"/>
        <v>4.070549437536429E-2</v>
      </c>
    </row>
    <row r="74" spans="1:8" x14ac:dyDescent="0.25">
      <c r="A74" s="552" t="s">
        <v>288</v>
      </c>
      <c r="B74" s="207">
        <v>2318283</v>
      </c>
      <c r="C74" s="208">
        <v>3355301</v>
      </c>
      <c r="D74" s="170">
        <f t="shared" si="13"/>
        <v>0.44732157376817239</v>
      </c>
      <c r="E74" s="207">
        <v>4965799</v>
      </c>
      <c r="F74" s="208">
        <v>9966121</v>
      </c>
      <c r="G74" s="170">
        <f t="shared" si="11"/>
        <v>1.0069521541246433</v>
      </c>
      <c r="H74" s="854">
        <f t="shared" si="12"/>
        <v>3.268815174696206E-2</v>
      </c>
    </row>
    <row r="75" spans="1:8" x14ac:dyDescent="0.25">
      <c r="A75" s="552" t="s">
        <v>274</v>
      </c>
      <c r="B75" s="207">
        <v>3859044</v>
      </c>
      <c r="C75" s="208">
        <v>2199506</v>
      </c>
      <c r="D75" s="170">
        <f t="shared" si="13"/>
        <v>-0.43003863132941733</v>
      </c>
      <c r="E75" s="207">
        <v>9816233</v>
      </c>
      <c r="F75" s="208">
        <v>9103188</v>
      </c>
      <c r="G75" s="170">
        <f t="shared" si="11"/>
        <v>-7.2639371946448317E-2</v>
      </c>
      <c r="H75" s="854">
        <f t="shared" si="12"/>
        <v>2.9857794293800376E-2</v>
      </c>
    </row>
    <row r="76" spans="1:8" x14ac:dyDescent="0.25">
      <c r="A76" s="552" t="s">
        <v>260</v>
      </c>
      <c r="B76" s="207">
        <v>3034573</v>
      </c>
      <c r="C76" s="208">
        <v>116957</v>
      </c>
      <c r="D76" s="170">
        <f t="shared" si="13"/>
        <v>-0.96145849844442699</v>
      </c>
      <c r="E76" s="207">
        <v>3034573</v>
      </c>
      <c r="F76" s="208">
        <v>7710690</v>
      </c>
      <c r="G76" s="170">
        <f t="shared" si="11"/>
        <v>1.5409472766020129</v>
      </c>
      <c r="H76" s="854">
        <f t="shared" si="12"/>
        <v>2.5290502171685745E-2</v>
      </c>
    </row>
    <row r="77" spans="1:8" x14ac:dyDescent="0.25">
      <c r="A77" s="552" t="s">
        <v>262</v>
      </c>
      <c r="B77" s="207">
        <v>7467735</v>
      </c>
      <c r="C77" s="208">
        <v>427575</v>
      </c>
      <c r="D77" s="170">
        <f t="shared" si="13"/>
        <v>-0.94274368332566705</v>
      </c>
      <c r="E77" s="207">
        <v>30856959</v>
      </c>
      <c r="F77" s="208">
        <v>6395744</v>
      </c>
      <c r="G77" s="170">
        <f t="shared" si="11"/>
        <v>-0.79272928353049954</v>
      </c>
      <c r="H77" s="854">
        <f t="shared" si="12"/>
        <v>2.0977574966902581E-2</v>
      </c>
    </row>
    <row r="78" spans="1:8" x14ac:dyDescent="0.25">
      <c r="A78" s="315" t="s">
        <v>876</v>
      </c>
      <c r="B78" s="207">
        <v>11688619</v>
      </c>
      <c r="C78" s="208">
        <v>11021346</v>
      </c>
      <c r="D78" s="170">
        <f>C78/B78-1</f>
        <v>-5.7087411267319088E-2</v>
      </c>
      <c r="E78" s="207">
        <v>55033453</v>
      </c>
      <c r="F78" s="856">
        <v>60538699</v>
      </c>
      <c r="G78" s="170">
        <f t="shared" si="11"/>
        <v>0.1000345371750524</v>
      </c>
      <c r="H78" s="854">
        <f t="shared" si="12"/>
        <v>0.1985625279359603</v>
      </c>
    </row>
    <row r="79" spans="1:8" s="1" customFormat="1" ht="16.5" customHeight="1" thickBot="1" x14ac:dyDescent="0.3">
      <c r="A79" s="555" t="s">
        <v>0</v>
      </c>
      <c r="B79" s="556">
        <f>+B67+B55+B43+B31+B19+B7</f>
        <v>403353728</v>
      </c>
      <c r="C79" s="557">
        <f>+C67+C55+C43+C31+C19+C7</f>
        <v>581097347</v>
      </c>
      <c r="D79" s="210">
        <f>C79/B79-1</f>
        <v>0.44066437635603051</v>
      </c>
      <c r="E79" s="858">
        <f>+E7+E19+E31+E43+E55+E67</f>
        <v>1833540411</v>
      </c>
      <c r="F79" s="858">
        <f>+F7+F19+F31+F43+F55+F67</f>
        <v>2633057685</v>
      </c>
      <c r="G79" s="210">
        <f>F79/E79-1</f>
        <v>0.43605107866913539</v>
      </c>
      <c r="H79" s="859">
        <f>+F79/$F$79</f>
        <v>1</v>
      </c>
    </row>
    <row r="80" spans="1:8" s="1" customFormat="1" x14ac:dyDescent="0.25">
      <c r="B80" s="546"/>
      <c r="C80" s="546"/>
      <c r="D80" s="548"/>
      <c r="E80" s="860"/>
    </row>
    <row r="81" spans="1:8" s="1" customFormat="1" ht="62.25" customHeight="1" x14ac:dyDescent="0.25">
      <c r="A81" s="1076" t="s">
        <v>867</v>
      </c>
      <c r="B81" s="1076"/>
      <c r="C81" s="1076"/>
      <c r="D81" s="1076"/>
      <c r="E81" s="1076"/>
      <c r="F81" s="561"/>
      <c r="G81" s="561"/>
      <c r="H81" s="561"/>
    </row>
    <row r="82" spans="1:8" s="1" customFormat="1" x14ac:dyDescent="0.25">
      <c r="B82" s="558"/>
      <c r="C82" s="558"/>
      <c r="D82" s="530"/>
      <c r="E82" s="558"/>
    </row>
    <row r="83" spans="1:8" s="1" customFormat="1" x14ac:dyDescent="0.25">
      <c r="D83" s="530"/>
    </row>
    <row r="84" spans="1:8" s="1" customFormat="1" x14ac:dyDescent="0.25">
      <c r="D84" s="530"/>
    </row>
    <row r="85" spans="1:8" s="1" customFormat="1" x14ac:dyDescent="0.25">
      <c r="D85" s="530"/>
    </row>
    <row r="86" spans="1:8" s="1" customFormat="1" x14ac:dyDescent="0.25">
      <c r="D86" s="530"/>
    </row>
    <row r="87" spans="1:8" s="1" customFormat="1" x14ac:dyDescent="0.25">
      <c r="D87" s="530"/>
    </row>
    <row r="88" spans="1:8" s="1" customFormat="1" x14ac:dyDescent="0.25">
      <c r="D88" s="530"/>
    </row>
    <row r="89" spans="1:8" s="1" customFormat="1" x14ac:dyDescent="0.25">
      <c r="D89" s="530"/>
    </row>
    <row r="90" spans="1:8" s="1" customFormat="1" x14ac:dyDescent="0.25">
      <c r="D90" s="530"/>
    </row>
    <row r="91" spans="1:8" s="1" customFormat="1" x14ac:dyDescent="0.25">
      <c r="D91" s="530"/>
    </row>
    <row r="92" spans="1:8" s="1" customFormat="1" x14ac:dyDescent="0.25">
      <c r="D92" s="530"/>
    </row>
    <row r="93" spans="1:8" s="1" customFormat="1" x14ac:dyDescent="0.25">
      <c r="D93" s="530"/>
    </row>
    <row r="94" spans="1:8" s="1" customFormat="1" x14ac:dyDescent="0.25">
      <c r="D94" s="530"/>
    </row>
    <row r="95" spans="1:8" s="1" customFormat="1" x14ac:dyDescent="0.25">
      <c r="D95" s="530"/>
    </row>
    <row r="96" spans="1:8" s="1" customFormat="1" x14ac:dyDescent="0.25">
      <c r="D96" s="530"/>
    </row>
    <row r="97" spans="4:4" s="1" customFormat="1" x14ac:dyDescent="0.25">
      <c r="D97" s="530"/>
    </row>
    <row r="98" spans="4:4" s="1" customFormat="1" x14ac:dyDescent="0.25">
      <c r="D98" s="530"/>
    </row>
    <row r="99" spans="4:4" s="1" customFormat="1" x14ac:dyDescent="0.25">
      <c r="D99" s="530"/>
    </row>
    <row r="100" spans="4:4" s="1" customFormat="1" x14ac:dyDescent="0.25">
      <c r="D100" s="530"/>
    </row>
    <row r="101" spans="4:4" s="1" customFormat="1" x14ac:dyDescent="0.25">
      <c r="D101" s="530"/>
    </row>
    <row r="102" spans="4:4" s="1" customFormat="1" x14ac:dyDescent="0.25">
      <c r="D102" s="530"/>
    </row>
    <row r="103" spans="4:4" s="1" customFormat="1" x14ac:dyDescent="0.25">
      <c r="D103" s="530"/>
    </row>
    <row r="104" spans="4:4" s="1" customFormat="1" x14ac:dyDescent="0.25">
      <c r="D104" s="530"/>
    </row>
    <row r="105" spans="4:4" s="1" customFormat="1" x14ac:dyDescent="0.25">
      <c r="D105" s="530"/>
    </row>
    <row r="106" spans="4:4" s="1" customFormat="1" x14ac:dyDescent="0.25">
      <c r="D106" s="530"/>
    </row>
    <row r="107" spans="4:4" s="1" customFormat="1" x14ac:dyDescent="0.25">
      <c r="D107" s="530"/>
    </row>
    <row r="108" spans="4:4" s="1" customFormat="1" x14ac:dyDescent="0.25">
      <c r="D108" s="530"/>
    </row>
    <row r="109" spans="4:4" s="1" customFormat="1" x14ac:dyDescent="0.25">
      <c r="D109" s="530"/>
    </row>
    <row r="110" spans="4:4" s="1" customFormat="1" x14ac:dyDescent="0.25">
      <c r="D110" s="530"/>
    </row>
    <row r="111" spans="4:4" s="1" customFormat="1" x14ac:dyDescent="0.25">
      <c r="D111" s="530"/>
    </row>
    <row r="112" spans="4:4" s="1" customFormat="1" x14ac:dyDescent="0.25">
      <c r="D112" s="530"/>
    </row>
    <row r="113" spans="4:4" s="1" customFormat="1" x14ac:dyDescent="0.25">
      <c r="D113" s="530"/>
    </row>
    <row r="114" spans="4:4" s="1" customFormat="1" x14ac:dyDescent="0.25">
      <c r="D114" s="530"/>
    </row>
    <row r="115" spans="4:4" s="1" customFormat="1" x14ac:dyDescent="0.25">
      <c r="D115" s="530"/>
    </row>
    <row r="116" spans="4:4" s="1" customFormat="1" x14ac:dyDescent="0.25">
      <c r="D116" s="530"/>
    </row>
    <row r="117" spans="4:4" s="1" customFormat="1" x14ac:dyDescent="0.25">
      <c r="D117" s="530"/>
    </row>
    <row r="118" spans="4:4" s="1" customFormat="1" x14ac:dyDescent="0.25">
      <c r="D118" s="530"/>
    </row>
    <row r="119" spans="4:4" s="1" customFormat="1" x14ac:dyDescent="0.25">
      <c r="D119" s="530"/>
    </row>
    <row r="120" spans="4:4" s="1" customFormat="1" x14ac:dyDescent="0.25">
      <c r="D120" s="530"/>
    </row>
    <row r="121" spans="4:4" s="1" customFormat="1" x14ac:dyDescent="0.25">
      <c r="D121" s="530"/>
    </row>
    <row r="122" spans="4:4" s="1" customFormat="1" x14ac:dyDescent="0.25">
      <c r="D122" s="530"/>
    </row>
    <row r="123" spans="4:4" s="1" customFormat="1" x14ac:dyDescent="0.25">
      <c r="D123" s="530"/>
    </row>
    <row r="124" spans="4:4" s="1" customFormat="1" x14ac:dyDescent="0.25">
      <c r="D124" s="530"/>
    </row>
    <row r="125" spans="4:4" s="1" customFormat="1" x14ac:dyDescent="0.25">
      <c r="D125" s="530"/>
    </row>
    <row r="126" spans="4:4" s="1" customFormat="1" x14ac:dyDescent="0.25">
      <c r="D126" s="530"/>
    </row>
    <row r="127" spans="4:4" s="1" customFormat="1" x14ac:dyDescent="0.25">
      <c r="D127" s="530"/>
    </row>
    <row r="128" spans="4:4" s="1" customFormat="1" x14ac:dyDescent="0.25">
      <c r="D128" s="530"/>
    </row>
    <row r="129" spans="4:4" s="1" customFormat="1" x14ac:dyDescent="0.25">
      <c r="D129" s="530"/>
    </row>
    <row r="130" spans="4:4" s="1" customFormat="1" x14ac:dyDescent="0.25">
      <c r="D130" s="530"/>
    </row>
    <row r="131" spans="4:4" s="1" customFormat="1" x14ac:dyDescent="0.25">
      <c r="D131" s="530"/>
    </row>
    <row r="132" spans="4:4" s="1" customFormat="1" x14ac:dyDescent="0.25">
      <c r="D132" s="530"/>
    </row>
    <row r="133" spans="4:4" s="1" customFormat="1" x14ac:dyDescent="0.25">
      <c r="D133" s="530"/>
    </row>
    <row r="134" spans="4:4" s="1" customFormat="1" x14ac:dyDescent="0.25">
      <c r="D134" s="530"/>
    </row>
    <row r="135" spans="4:4" s="1" customFormat="1" x14ac:dyDescent="0.25">
      <c r="D135" s="530"/>
    </row>
    <row r="136" spans="4:4" s="1" customFormat="1" x14ac:dyDescent="0.25">
      <c r="D136" s="530"/>
    </row>
    <row r="137" spans="4:4" s="1" customFormat="1" x14ac:dyDescent="0.25">
      <c r="D137" s="530"/>
    </row>
    <row r="138" spans="4:4" s="1" customFormat="1" x14ac:dyDescent="0.25">
      <c r="D138" s="530"/>
    </row>
    <row r="139" spans="4:4" s="1" customFormat="1" x14ac:dyDescent="0.25">
      <c r="D139" s="530"/>
    </row>
    <row r="140" spans="4:4" s="1" customFormat="1" x14ac:dyDescent="0.25">
      <c r="D140" s="530"/>
    </row>
    <row r="141" spans="4:4" s="1" customFormat="1" x14ac:dyDescent="0.25">
      <c r="D141" s="530"/>
    </row>
    <row r="142" spans="4:4" s="1" customFormat="1" x14ac:dyDescent="0.25">
      <c r="D142" s="530"/>
    </row>
    <row r="143" spans="4:4" s="1" customFormat="1" x14ac:dyDescent="0.25">
      <c r="D143" s="530"/>
    </row>
    <row r="144" spans="4:4" s="1" customFormat="1" x14ac:dyDescent="0.25">
      <c r="D144" s="530"/>
    </row>
    <row r="145" spans="4:4" s="1" customFormat="1" x14ac:dyDescent="0.25">
      <c r="D145" s="530"/>
    </row>
    <row r="146" spans="4:4" s="1" customFormat="1" x14ac:dyDescent="0.25">
      <c r="D146" s="530"/>
    </row>
    <row r="147" spans="4:4" s="1" customFormat="1" x14ac:dyDescent="0.25">
      <c r="D147" s="530"/>
    </row>
    <row r="148" spans="4:4" s="1" customFormat="1" x14ac:dyDescent="0.25">
      <c r="D148" s="530"/>
    </row>
    <row r="149" spans="4:4" s="1" customFormat="1" x14ac:dyDescent="0.25">
      <c r="D149" s="530"/>
    </row>
    <row r="150" spans="4:4" s="1" customFormat="1" x14ac:dyDescent="0.25">
      <c r="D150" s="530"/>
    </row>
    <row r="151" spans="4:4" s="1" customFormat="1" x14ac:dyDescent="0.25">
      <c r="D151" s="530"/>
    </row>
    <row r="152" spans="4:4" s="1" customFormat="1" x14ac:dyDescent="0.25">
      <c r="D152" s="530"/>
    </row>
    <row r="153" spans="4:4" s="1" customFormat="1" x14ac:dyDescent="0.25">
      <c r="D153" s="530"/>
    </row>
    <row r="154" spans="4:4" s="1" customFormat="1" x14ac:dyDescent="0.25">
      <c r="D154" s="530"/>
    </row>
    <row r="155" spans="4:4" s="1" customFormat="1" x14ac:dyDescent="0.25">
      <c r="D155" s="530"/>
    </row>
    <row r="156" spans="4:4" s="1" customFormat="1" x14ac:dyDescent="0.25">
      <c r="D156" s="530"/>
    </row>
    <row r="157" spans="4:4" s="1" customFormat="1" x14ac:dyDescent="0.25">
      <c r="D157" s="530"/>
    </row>
    <row r="158" spans="4:4" s="1" customFormat="1" x14ac:dyDescent="0.25">
      <c r="D158" s="530"/>
    </row>
    <row r="159" spans="4:4" s="1" customFormat="1" x14ac:dyDescent="0.25">
      <c r="D159" s="530"/>
    </row>
    <row r="160" spans="4:4" s="1" customFormat="1" x14ac:dyDescent="0.25">
      <c r="D160" s="530"/>
    </row>
    <row r="161" spans="4:4" s="1" customFormat="1" x14ac:dyDescent="0.25">
      <c r="D161" s="530"/>
    </row>
    <row r="162" spans="4:4" s="1" customFormat="1" x14ac:dyDescent="0.25">
      <c r="D162" s="530"/>
    </row>
    <row r="163" spans="4:4" s="1" customFormat="1" x14ac:dyDescent="0.25">
      <c r="D163" s="530"/>
    </row>
    <row r="164" spans="4:4" s="1" customFormat="1" x14ac:dyDescent="0.25">
      <c r="D164" s="530"/>
    </row>
    <row r="165" spans="4:4" s="1" customFormat="1" x14ac:dyDescent="0.25">
      <c r="D165" s="530"/>
    </row>
    <row r="166" spans="4:4" s="1" customFormat="1" x14ac:dyDescent="0.25">
      <c r="D166" s="530"/>
    </row>
    <row r="167" spans="4:4" s="1" customFormat="1" x14ac:dyDescent="0.25">
      <c r="D167" s="530"/>
    </row>
    <row r="168" spans="4:4" s="1" customFormat="1" x14ac:dyDescent="0.25">
      <c r="D168" s="530"/>
    </row>
    <row r="169" spans="4:4" s="1" customFormat="1" x14ac:dyDescent="0.25">
      <c r="D169" s="530"/>
    </row>
    <row r="170" spans="4:4" s="1" customFormat="1" x14ac:dyDescent="0.25">
      <c r="D170" s="530"/>
    </row>
    <row r="171" spans="4:4" s="1" customFormat="1" x14ac:dyDescent="0.25">
      <c r="D171" s="530"/>
    </row>
    <row r="172" spans="4:4" s="1" customFormat="1" x14ac:dyDescent="0.25">
      <c r="D172" s="530"/>
    </row>
    <row r="173" spans="4:4" s="1" customFormat="1" x14ac:dyDescent="0.25">
      <c r="D173" s="530"/>
    </row>
    <row r="174" spans="4:4" s="1" customFormat="1" x14ac:dyDescent="0.25">
      <c r="D174" s="530"/>
    </row>
    <row r="175" spans="4:4" s="1" customFormat="1" x14ac:dyDescent="0.25">
      <c r="D175" s="530"/>
    </row>
    <row r="176" spans="4:4" s="1" customFormat="1" x14ac:dyDescent="0.25">
      <c r="D176" s="530"/>
    </row>
    <row r="177" spans="4:4" s="1" customFormat="1" x14ac:dyDescent="0.25">
      <c r="D177" s="530"/>
    </row>
    <row r="178" spans="4:4" s="1" customFormat="1" x14ac:dyDescent="0.25">
      <c r="D178" s="530"/>
    </row>
    <row r="179" spans="4:4" s="1" customFormat="1" x14ac:dyDescent="0.25">
      <c r="D179" s="530"/>
    </row>
    <row r="180" spans="4:4" s="1" customFormat="1" x14ac:dyDescent="0.25">
      <c r="D180" s="530"/>
    </row>
    <row r="181" spans="4:4" s="1" customFormat="1" x14ac:dyDescent="0.25">
      <c r="D181" s="530"/>
    </row>
    <row r="182" spans="4:4" s="1" customFormat="1" x14ac:dyDescent="0.25">
      <c r="D182" s="530"/>
    </row>
    <row r="183" spans="4:4" s="1" customFormat="1" x14ac:dyDescent="0.25">
      <c r="D183" s="530"/>
    </row>
    <row r="184" spans="4:4" s="1" customFormat="1" x14ac:dyDescent="0.25">
      <c r="D184" s="530"/>
    </row>
    <row r="185" spans="4:4" s="1" customFormat="1" x14ac:dyDescent="0.25">
      <c r="D185" s="530"/>
    </row>
    <row r="186" spans="4:4" s="1" customFormat="1" x14ac:dyDescent="0.25">
      <c r="D186" s="530"/>
    </row>
    <row r="187" spans="4:4" s="1" customFormat="1" x14ac:dyDescent="0.25">
      <c r="D187" s="530"/>
    </row>
    <row r="188" spans="4:4" s="1" customFormat="1" x14ac:dyDescent="0.25">
      <c r="D188" s="530"/>
    </row>
    <row r="189" spans="4:4" s="1" customFormat="1" x14ac:dyDescent="0.25">
      <c r="D189" s="530"/>
    </row>
    <row r="190" spans="4:4" s="1" customFormat="1" x14ac:dyDescent="0.25">
      <c r="D190" s="530"/>
    </row>
    <row r="191" spans="4:4" s="1" customFormat="1" x14ac:dyDescent="0.25">
      <c r="D191" s="530"/>
    </row>
    <row r="192" spans="4:4" s="1" customFormat="1" x14ac:dyDescent="0.25">
      <c r="D192" s="530"/>
    </row>
    <row r="193" spans="4:4" s="1" customFormat="1" x14ac:dyDescent="0.25">
      <c r="D193" s="530"/>
    </row>
    <row r="194" spans="4:4" s="1" customFormat="1" x14ac:dyDescent="0.25">
      <c r="D194" s="530"/>
    </row>
    <row r="195" spans="4:4" s="1" customFormat="1" x14ac:dyDescent="0.25">
      <c r="D195" s="530"/>
    </row>
    <row r="196" spans="4:4" s="1" customFormat="1" x14ac:dyDescent="0.25">
      <c r="D196" s="530"/>
    </row>
    <row r="197" spans="4:4" s="1" customFormat="1" x14ac:dyDescent="0.25">
      <c r="D197" s="530"/>
    </row>
    <row r="198" spans="4:4" s="1" customFormat="1" x14ac:dyDescent="0.25">
      <c r="D198" s="530"/>
    </row>
    <row r="199" spans="4:4" s="1" customFormat="1" x14ac:dyDescent="0.25">
      <c r="D199" s="530"/>
    </row>
    <row r="200" spans="4:4" s="1" customFormat="1" x14ac:dyDescent="0.25">
      <c r="D200" s="530"/>
    </row>
    <row r="201" spans="4:4" s="1" customFormat="1" x14ac:dyDescent="0.25">
      <c r="D201" s="530"/>
    </row>
    <row r="202" spans="4:4" s="1" customFormat="1" x14ac:dyDescent="0.25">
      <c r="D202" s="530"/>
    </row>
    <row r="203" spans="4:4" s="1" customFormat="1" x14ac:dyDescent="0.25">
      <c r="D203" s="530"/>
    </row>
    <row r="204" spans="4:4" s="1" customFormat="1" x14ac:dyDescent="0.25">
      <c r="D204" s="530"/>
    </row>
    <row r="205" spans="4:4" s="1" customFormat="1" x14ac:dyDescent="0.25">
      <c r="D205" s="530"/>
    </row>
    <row r="206" spans="4:4" s="1" customFormat="1" x14ac:dyDescent="0.25">
      <c r="D206" s="530"/>
    </row>
    <row r="207" spans="4:4" s="1" customFormat="1" x14ac:dyDescent="0.25">
      <c r="D207" s="530"/>
    </row>
    <row r="208" spans="4:4" s="1" customFormat="1" x14ac:dyDescent="0.25">
      <c r="D208" s="530"/>
    </row>
    <row r="209" spans="4:4" s="1" customFormat="1" x14ac:dyDescent="0.25">
      <c r="D209" s="530"/>
    </row>
    <row r="210" spans="4:4" s="1" customFormat="1" x14ac:dyDescent="0.25">
      <c r="D210" s="530"/>
    </row>
    <row r="211" spans="4:4" s="1" customFormat="1" x14ac:dyDescent="0.25">
      <c r="D211" s="530"/>
    </row>
    <row r="212" spans="4:4" s="1" customFormat="1" x14ac:dyDescent="0.25">
      <c r="D212" s="530"/>
    </row>
    <row r="213" spans="4:4" s="1" customFormat="1" x14ac:dyDescent="0.25">
      <c r="D213" s="530"/>
    </row>
    <row r="214" spans="4:4" s="1" customFormat="1" x14ac:dyDescent="0.25">
      <c r="D214" s="530"/>
    </row>
    <row r="215" spans="4:4" s="1" customFormat="1" x14ac:dyDescent="0.25">
      <c r="D215" s="530"/>
    </row>
    <row r="216" spans="4:4" s="1" customFormat="1" x14ac:dyDescent="0.25">
      <c r="D216" s="530"/>
    </row>
    <row r="217" spans="4:4" s="1" customFormat="1" x14ac:dyDescent="0.25">
      <c r="D217" s="530"/>
    </row>
    <row r="218" spans="4:4" s="1" customFormat="1" x14ac:dyDescent="0.25">
      <c r="D218" s="530"/>
    </row>
    <row r="219" spans="4:4" s="1" customFormat="1" x14ac:dyDescent="0.25">
      <c r="D219" s="530"/>
    </row>
    <row r="220" spans="4:4" s="1" customFormat="1" x14ac:dyDescent="0.25">
      <c r="D220" s="530"/>
    </row>
    <row r="221" spans="4:4" s="1" customFormat="1" x14ac:dyDescent="0.25">
      <c r="D221" s="530"/>
    </row>
    <row r="222" spans="4:4" s="1" customFormat="1" x14ac:dyDescent="0.25">
      <c r="D222" s="530"/>
    </row>
    <row r="223" spans="4:4" s="1" customFormat="1" x14ac:dyDescent="0.25">
      <c r="D223" s="530"/>
    </row>
    <row r="224" spans="4:4" s="1" customFormat="1" x14ac:dyDescent="0.25">
      <c r="D224" s="530"/>
    </row>
    <row r="225" spans="4:4" s="1" customFormat="1" x14ac:dyDescent="0.25">
      <c r="D225" s="530"/>
    </row>
    <row r="226" spans="4:4" s="1" customFormat="1" x14ac:dyDescent="0.25">
      <c r="D226" s="530"/>
    </row>
    <row r="227" spans="4:4" s="1" customFormat="1" x14ac:dyDescent="0.25">
      <c r="D227" s="530"/>
    </row>
    <row r="228" spans="4:4" s="1" customFormat="1" x14ac:dyDescent="0.25">
      <c r="D228" s="530"/>
    </row>
    <row r="229" spans="4:4" s="1" customFormat="1" x14ac:dyDescent="0.25">
      <c r="D229" s="530"/>
    </row>
    <row r="230" spans="4:4" s="1" customFormat="1" x14ac:dyDescent="0.25">
      <c r="D230" s="530"/>
    </row>
    <row r="231" spans="4:4" s="1" customFormat="1" x14ac:dyDescent="0.25">
      <c r="D231" s="530"/>
    </row>
    <row r="232" spans="4:4" s="1" customFormat="1" x14ac:dyDescent="0.25">
      <c r="D232" s="530"/>
    </row>
    <row r="233" spans="4:4" s="1" customFormat="1" x14ac:dyDescent="0.25">
      <c r="D233" s="530"/>
    </row>
    <row r="234" spans="4:4" s="1" customFormat="1" x14ac:dyDescent="0.25">
      <c r="D234" s="530"/>
    </row>
    <row r="235" spans="4:4" s="1" customFormat="1" x14ac:dyDescent="0.25">
      <c r="D235" s="530"/>
    </row>
    <row r="236" spans="4:4" s="1" customFormat="1" x14ac:dyDescent="0.25">
      <c r="D236" s="530"/>
    </row>
    <row r="237" spans="4:4" s="1" customFormat="1" x14ac:dyDescent="0.25">
      <c r="D237" s="530"/>
    </row>
    <row r="238" spans="4:4" s="1" customFormat="1" x14ac:dyDescent="0.25">
      <c r="D238" s="530"/>
    </row>
    <row r="239" spans="4:4" s="1" customFormat="1" x14ac:dyDescent="0.25">
      <c r="D239" s="530"/>
    </row>
    <row r="240" spans="4:4" s="1" customFormat="1" x14ac:dyDescent="0.25">
      <c r="D240" s="530"/>
    </row>
    <row r="241" spans="4:4" s="1" customFormat="1" x14ac:dyDescent="0.25">
      <c r="D241" s="530"/>
    </row>
    <row r="242" spans="4:4" s="1" customFormat="1" x14ac:dyDescent="0.25">
      <c r="D242" s="530"/>
    </row>
    <row r="243" spans="4:4" s="1" customFormat="1" x14ac:dyDescent="0.25">
      <c r="D243" s="530"/>
    </row>
    <row r="244" spans="4:4" s="1" customFormat="1" x14ac:dyDescent="0.25">
      <c r="D244" s="530"/>
    </row>
    <row r="245" spans="4:4" s="1" customFormat="1" x14ac:dyDescent="0.25">
      <c r="D245" s="530"/>
    </row>
    <row r="246" spans="4:4" s="1" customFormat="1" x14ac:dyDescent="0.25">
      <c r="D246" s="530"/>
    </row>
    <row r="247" spans="4:4" s="1" customFormat="1" x14ac:dyDescent="0.25">
      <c r="D247" s="530"/>
    </row>
    <row r="248" spans="4:4" s="1" customFormat="1" x14ac:dyDescent="0.25">
      <c r="D248" s="530"/>
    </row>
    <row r="249" spans="4:4" s="1" customFormat="1" x14ac:dyDescent="0.25">
      <c r="D249" s="530"/>
    </row>
    <row r="250" spans="4:4" s="1" customFormat="1" x14ac:dyDescent="0.25">
      <c r="D250" s="530"/>
    </row>
    <row r="251" spans="4:4" s="1" customFormat="1" x14ac:dyDescent="0.25">
      <c r="D251" s="530"/>
    </row>
    <row r="252" spans="4:4" s="1" customFormat="1" x14ac:dyDescent="0.25">
      <c r="D252" s="530"/>
    </row>
    <row r="253" spans="4:4" s="1" customFormat="1" x14ac:dyDescent="0.25">
      <c r="D253" s="530"/>
    </row>
    <row r="254" spans="4:4" s="1" customFormat="1" x14ac:dyDescent="0.25">
      <c r="D254" s="530"/>
    </row>
    <row r="255" spans="4:4" s="1" customFormat="1" x14ac:dyDescent="0.25">
      <c r="D255" s="530"/>
    </row>
  </sheetData>
  <mergeCells count="3">
    <mergeCell ref="B5:D5"/>
    <mergeCell ref="E5:G5"/>
    <mergeCell ref="A81:E81"/>
  </mergeCells>
  <printOptions horizontalCentered="1" verticalCentered="1"/>
  <pageMargins left="0" right="0" top="0" bottom="0" header="0.31496062992125984" footer="0.31496062992125984"/>
  <pageSetup paperSize="9" scale="6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33134-FFD2-4633-8947-8D2684A19E84}">
  <sheetPr>
    <tabColor rgb="FF002060"/>
  </sheetPr>
  <dimension ref="A1:P69"/>
  <sheetViews>
    <sheetView showGridLines="0" view="pageBreakPreview" zoomScaleNormal="100" zoomScaleSheetLayoutView="100" workbookViewId="0"/>
  </sheetViews>
  <sheetFormatPr baseColWidth="10" defaultColWidth="11.42578125" defaultRowHeight="12.75" x14ac:dyDescent="0.2"/>
  <cols>
    <col min="1" max="1" width="9.7109375" style="6" customWidth="1"/>
    <col min="2" max="2" width="11.5703125" style="6" customWidth="1"/>
    <col min="3" max="3" width="14.5703125" style="6" customWidth="1"/>
    <col min="4" max="8" width="14" style="6" customWidth="1"/>
    <col min="9" max="9" width="19.140625" style="6" customWidth="1"/>
    <col min="10" max="10" width="10.42578125" style="6" customWidth="1"/>
    <col min="11" max="11" width="14" style="17" customWidth="1"/>
    <col min="12" max="14" width="14" style="6" customWidth="1"/>
    <col min="15" max="15" width="3.7109375" style="6" customWidth="1"/>
    <col min="16" max="16384" width="11.42578125" style="6"/>
  </cols>
  <sheetData>
    <row r="1" spans="1:16" x14ac:dyDescent="0.2">
      <c r="A1" s="100" t="s">
        <v>327</v>
      </c>
      <c r="B1" s="249"/>
      <c r="C1" s="249"/>
      <c r="D1" s="250"/>
      <c r="E1" s="251"/>
      <c r="F1" s="251"/>
      <c r="G1" s="177"/>
      <c r="H1" s="177"/>
    </row>
    <row r="2" spans="1:16" ht="15.75" x14ac:dyDescent="0.2">
      <c r="A2" s="1112" t="s">
        <v>328</v>
      </c>
      <c r="B2" s="1112"/>
      <c r="C2" s="1112"/>
      <c r="D2" s="1112"/>
      <c r="E2" s="251"/>
      <c r="F2" s="251"/>
      <c r="G2" s="177"/>
      <c r="H2" s="177"/>
    </row>
    <row r="3" spans="1:16" x14ac:dyDescent="0.2">
      <c r="A3" s="252"/>
      <c r="B3" s="252"/>
      <c r="C3" s="252"/>
      <c r="D3" s="252"/>
      <c r="E3" s="251"/>
      <c r="F3" s="251"/>
      <c r="G3" s="177"/>
      <c r="H3" s="177"/>
    </row>
    <row r="4" spans="1:16" ht="15" customHeight="1" x14ac:dyDescent="0.25">
      <c r="A4" s="1113" t="s">
        <v>329</v>
      </c>
      <c r="B4" s="1113"/>
      <c r="C4" s="1113"/>
      <c r="D4" s="1113"/>
      <c r="F4" s="189" t="s">
        <v>898</v>
      </c>
      <c r="G4" s="189"/>
      <c r="H4" s="189"/>
      <c r="J4" s="253"/>
      <c r="L4"/>
      <c r="M4"/>
      <c r="N4"/>
      <c r="O4"/>
    </row>
    <row r="5" spans="1:16" ht="15" x14ac:dyDescent="0.25">
      <c r="A5" s="278" t="s">
        <v>179</v>
      </c>
      <c r="B5" s="254" t="s">
        <v>330</v>
      </c>
      <c r="C5" s="254" t="s">
        <v>331</v>
      </c>
      <c r="D5" s="254" t="s">
        <v>0</v>
      </c>
      <c r="F5" s="76" t="s">
        <v>166</v>
      </c>
      <c r="G5" s="313" t="s">
        <v>360</v>
      </c>
      <c r="H5" s="313" t="s">
        <v>361</v>
      </c>
      <c r="I5" s="77" t="s">
        <v>362</v>
      </c>
      <c r="J5" s="77" t="s">
        <v>461</v>
      </c>
      <c r="K5" s="255"/>
      <c r="L5"/>
      <c r="M5"/>
      <c r="N5"/>
      <c r="O5"/>
    </row>
    <row r="6" spans="1:16" ht="15" x14ac:dyDescent="0.25">
      <c r="A6" s="200">
        <v>2015</v>
      </c>
      <c r="B6" s="495">
        <v>74023</v>
      </c>
      <c r="C6" s="495">
        <v>109334</v>
      </c>
      <c r="D6" s="496">
        <f t="shared" ref="D6:D15" si="0">+B6+C6</f>
        <v>183357</v>
      </c>
      <c r="E6" s="17"/>
      <c r="F6" s="6" t="s">
        <v>218</v>
      </c>
      <c r="G6" s="17">
        <v>42856</v>
      </c>
      <c r="H6" s="17">
        <v>3559</v>
      </c>
      <c r="I6" s="17">
        <f>+G6+H6</f>
        <v>46415</v>
      </c>
      <c r="J6" s="256">
        <f t="shared" ref="J6:J29" si="1">I6/$I$31</f>
        <v>0.16142270386072052</v>
      </c>
      <c r="K6" s="500"/>
      <c r="N6"/>
      <c r="O6"/>
    </row>
    <row r="7" spans="1:16" ht="15" x14ac:dyDescent="0.25">
      <c r="A7" s="200">
        <v>2016</v>
      </c>
      <c r="B7" s="495">
        <v>75038</v>
      </c>
      <c r="C7" s="495">
        <v>97626</v>
      </c>
      <c r="D7" s="496">
        <f t="shared" si="0"/>
        <v>172664</v>
      </c>
      <c r="E7" s="17"/>
      <c r="F7" s="6" t="s">
        <v>231</v>
      </c>
      <c r="G7" s="17">
        <v>23554</v>
      </c>
      <c r="H7" s="17">
        <v>1189</v>
      </c>
      <c r="I7" s="17">
        <f t="shared" ref="I7:I29" si="2">+G7+H7</f>
        <v>24743</v>
      </c>
      <c r="J7" s="256">
        <f t="shared" si="1"/>
        <v>8.605153423733293E-2</v>
      </c>
      <c r="K7" s="500"/>
      <c r="N7"/>
      <c r="O7"/>
    </row>
    <row r="8" spans="1:16" ht="15" x14ac:dyDescent="0.25">
      <c r="A8" s="200">
        <v>2017</v>
      </c>
      <c r="B8" s="495">
        <v>80588</v>
      </c>
      <c r="C8" s="495">
        <v>102104</v>
      </c>
      <c r="D8" s="496">
        <f t="shared" si="0"/>
        <v>182692</v>
      </c>
      <c r="E8" s="17"/>
      <c r="F8" s="6" t="s">
        <v>224</v>
      </c>
      <c r="G8" s="17">
        <v>22408</v>
      </c>
      <c r="H8" s="17">
        <v>1765</v>
      </c>
      <c r="I8" s="17">
        <f t="shared" si="2"/>
        <v>24173</v>
      </c>
      <c r="J8" s="256">
        <f t="shared" si="1"/>
        <v>8.4069180661966988E-2</v>
      </c>
      <c r="K8" s="500"/>
      <c r="L8"/>
      <c r="M8"/>
      <c r="N8"/>
      <c r="O8"/>
      <c r="P8"/>
    </row>
    <row r="9" spans="1:16" ht="15" x14ac:dyDescent="0.25">
      <c r="A9" s="7">
        <v>2018</v>
      </c>
      <c r="B9" s="495">
        <v>86808</v>
      </c>
      <c r="C9" s="495">
        <v>109061</v>
      </c>
      <c r="D9" s="496">
        <f t="shared" si="0"/>
        <v>195869</v>
      </c>
      <c r="E9" s="17"/>
      <c r="F9" s="6" t="s">
        <v>222</v>
      </c>
      <c r="G9" s="17">
        <v>20196</v>
      </c>
      <c r="H9" s="17">
        <v>2823</v>
      </c>
      <c r="I9" s="17">
        <f t="shared" si="2"/>
        <v>23019</v>
      </c>
      <c r="J9" s="256">
        <f t="shared" si="1"/>
        <v>8.005578412517346E-2</v>
      </c>
      <c r="K9" s="500"/>
      <c r="L9"/>
      <c r="M9"/>
      <c r="N9"/>
      <c r="O9"/>
      <c r="P9"/>
    </row>
    <row r="10" spans="1:16" ht="15" x14ac:dyDescent="0.25">
      <c r="A10" s="7">
        <v>2019</v>
      </c>
      <c r="B10" s="495">
        <v>83216</v>
      </c>
      <c r="C10" s="495">
        <v>98328</v>
      </c>
      <c r="D10" s="496">
        <f t="shared" si="0"/>
        <v>181544</v>
      </c>
      <c r="E10" s="17"/>
      <c r="F10" s="6" t="s">
        <v>219</v>
      </c>
      <c r="G10" s="17">
        <v>20088</v>
      </c>
      <c r="H10" s="17">
        <v>2319</v>
      </c>
      <c r="I10" s="17">
        <f t="shared" si="2"/>
        <v>22407</v>
      </c>
      <c r="J10" s="256">
        <f t="shared" si="1"/>
        <v>7.7927362391622637E-2</v>
      </c>
      <c r="K10" s="500"/>
      <c r="L10"/>
      <c r="M10"/>
      <c r="N10"/>
      <c r="O10"/>
      <c r="P10"/>
    </row>
    <row r="11" spans="1:16" ht="15" x14ac:dyDescent="0.25">
      <c r="A11" s="257">
        <v>2020</v>
      </c>
      <c r="B11" s="495">
        <v>62178</v>
      </c>
      <c r="C11" s="495">
        <v>115970</v>
      </c>
      <c r="D11" s="496">
        <f t="shared" si="0"/>
        <v>178148</v>
      </c>
      <c r="E11" s="17"/>
      <c r="F11" s="6" t="s">
        <v>228</v>
      </c>
      <c r="G11" s="17">
        <v>21033</v>
      </c>
      <c r="H11" s="17">
        <v>990</v>
      </c>
      <c r="I11" s="17">
        <f t="shared" si="2"/>
        <v>22023</v>
      </c>
      <c r="J11" s="256">
        <f t="shared" si="1"/>
        <v>7.6591882088218211E-2</v>
      </c>
      <c r="K11" s="500"/>
      <c r="L11"/>
      <c r="M11"/>
      <c r="N11"/>
      <c r="O11"/>
      <c r="P11"/>
    </row>
    <row r="12" spans="1:16" ht="15" x14ac:dyDescent="0.25">
      <c r="A12" s="257">
        <v>2021</v>
      </c>
      <c r="B12" s="495">
        <v>64651</v>
      </c>
      <c r="C12" s="495">
        <v>152670</v>
      </c>
      <c r="D12" s="496">
        <f t="shared" si="0"/>
        <v>217321</v>
      </c>
      <c r="E12" s="17"/>
      <c r="F12" s="6" t="s">
        <v>216</v>
      </c>
      <c r="G12" s="17">
        <v>19584</v>
      </c>
      <c r="H12" s="17">
        <v>1850</v>
      </c>
      <c r="I12" s="17">
        <f t="shared" si="2"/>
        <v>21434</v>
      </c>
      <c r="J12" s="256">
        <f t="shared" si="1"/>
        <v>7.4543450060340063E-2</v>
      </c>
      <c r="K12" s="500"/>
      <c r="L12"/>
      <c r="M12"/>
      <c r="N12"/>
      <c r="O12"/>
      <c r="P12"/>
    </row>
    <row r="13" spans="1:16" ht="15" x14ac:dyDescent="0.25">
      <c r="A13" s="7">
        <v>2022</v>
      </c>
      <c r="B13" s="495">
        <v>69021</v>
      </c>
      <c r="C13" s="495">
        <v>163169</v>
      </c>
      <c r="D13" s="496">
        <f t="shared" si="0"/>
        <v>232190</v>
      </c>
      <c r="E13" s="17"/>
      <c r="F13" s="6" t="s">
        <v>217</v>
      </c>
      <c r="G13" s="17">
        <v>16380</v>
      </c>
      <c r="H13" s="17">
        <v>1284</v>
      </c>
      <c r="I13" s="17">
        <f t="shared" si="2"/>
        <v>17664</v>
      </c>
      <c r="J13" s="256">
        <f t="shared" si="1"/>
        <v>6.1432093956603845E-2</v>
      </c>
      <c r="K13" s="500"/>
      <c r="L13"/>
      <c r="M13"/>
      <c r="N13"/>
      <c r="O13"/>
      <c r="P13"/>
    </row>
    <row r="14" spans="1:16" ht="15" x14ac:dyDescent="0.25">
      <c r="A14" s="7">
        <v>2023</v>
      </c>
      <c r="B14" s="495">
        <v>70795</v>
      </c>
      <c r="C14" s="495">
        <v>155442</v>
      </c>
      <c r="D14" s="496">
        <f t="shared" si="0"/>
        <v>226237</v>
      </c>
      <c r="E14" s="179"/>
      <c r="F14" s="6" t="s">
        <v>275</v>
      </c>
      <c r="G14" s="17">
        <v>15035</v>
      </c>
      <c r="H14" s="17">
        <v>1810</v>
      </c>
      <c r="I14" s="17">
        <f t="shared" si="2"/>
        <v>16845</v>
      </c>
      <c r="J14" s="256">
        <f t="shared" si="1"/>
        <v>5.8583764871999081E-2</v>
      </c>
      <c r="K14" s="500"/>
      <c r="L14"/>
      <c r="M14"/>
      <c r="N14"/>
      <c r="O14"/>
      <c r="P14"/>
    </row>
    <row r="15" spans="1:16" ht="15" x14ac:dyDescent="0.25">
      <c r="A15" s="7">
        <v>2024</v>
      </c>
      <c r="B15" s="495">
        <v>73295</v>
      </c>
      <c r="C15" s="495">
        <v>166359</v>
      </c>
      <c r="D15" s="496">
        <f t="shared" si="0"/>
        <v>239654</v>
      </c>
      <c r="E15" s="179"/>
      <c r="F15" s="6" t="s">
        <v>237</v>
      </c>
      <c r="G15" s="17">
        <v>14795</v>
      </c>
      <c r="H15" s="17">
        <v>1327</v>
      </c>
      <c r="I15" s="17">
        <f t="shared" si="2"/>
        <v>16122</v>
      </c>
      <c r="J15" s="256">
        <f t="shared" si="1"/>
        <v>5.6069305863245426E-2</v>
      </c>
      <c r="K15" s="500"/>
      <c r="L15" s="495"/>
      <c r="M15"/>
      <c r="N15"/>
      <c r="O15"/>
      <c r="P15"/>
    </row>
    <row r="16" spans="1:16" ht="15" x14ac:dyDescent="0.25">
      <c r="A16" s="7">
        <v>2025</v>
      </c>
      <c r="B16" s="495">
        <v>76245</v>
      </c>
      <c r="C16" s="495">
        <v>189087</v>
      </c>
      <c r="D16" s="496">
        <f>+B16+C16</f>
        <v>265332</v>
      </c>
      <c r="E16" s="258"/>
      <c r="F16" s="6" t="s">
        <v>236</v>
      </c>
      <c r="G16" s="17">
        <v>12076</v>
      </c>
      <c r="H16" s="17">
        <v>1459</v>
      </c>
      <c r="I16" s="17">
        <f t="shared" si="2"/>
        <v>13535</v>
      </c>
      <c r="J16" s="256">
        <f t="shared" si="1"/>
        <v>4.707220288171609E-2</v>
      </c>
      <c r="K16" s="500"/>
      <c r="L16" s="495"/>
      <c r="M16"/>
      <c r="N16"/>
      <c r="O16"/>
      <c r="P16"/>
    </row>
    <row r="17" spans="1:16" ht="15" x14ac:dyDescent="0.25">
      <c r="A17" s="181" t="s">
        <v>763</v>
      </c>
      <c r="B17" s="497">
        <f>AVERAGE(B18:B26)</f>
        <v>77813.399999999994</v>
      </c>
      <c r="C17" s="497">
        <f>AVERAGE(C18:C26)</f>
        <v>202354</v>
      </c>
      <c r="D17" s="498">
        <f>+B17+C17</f>
        <v>280167.40000000002</v>
      </c>
      <c r="E17" s="258"/>
      <c r="F17" s="6" t="s">
        <v>229</v>
      </c>
      <c r="G17" s="17">
        <v>7609</v>
      </c>
      <c r="H17" s="17">
        <v>830</v>
      </c>
      <c r="I17" s="17">
        <f t="shared" si="2"/>
        <v>8439</v>
      </c>
      <c r="J17" s="262">
        <f t="shared" si="1"/>
        <v>2.9349266355286448E-2</v>
      </c>
      <c r="K17" s="495"/>
      <c r="L17"/>
      <c r="M17"/>
      <c r="N17"/>
      <c r="O17"/>
      <c r="P17"/>
    </row>
    <row r="18" spans="1:16" ht="15" x14ac:dyDescent="0.25">
      <c r="A18" s="259" t="s">
        <v>180</v>
      </c>
      <c r="B18" s="495">
        <v>78461</v>
      </c>
      <c r="C18" s="495">
        <v>198327</v>
      </c>
      <c r="D18" s="496">
        <f t="shared" ref="D18:D22" si="3">+B18+C18</f>
        <v>276788</v>
      </c>
      <c r="E18" s="258"/>
      <c r="F18" s="6" t="s">
        <v>232</v>
      </c>
      <c r="G18" s="17">
        <v>7914</v>
      </c>
      <c r="H18" s="17">
        <v>316</v>
      </c>
      <c r="I18" s="17">
        <f t="shared" si="2"/>
        <v>8230</v>
      </c>
      <c r="J18" s="262">
        <f t="shared" si="1"/>
        <v>2.8622403377652268E-2</v>
      </c>
      <c r="K18" s="495"/>
      <c r="L18" s="495"/>
      <c r="M18" s="495"/>
      <c r="N18"/>
      <c r="O18"/>
      <c r="P18"/>
    </row>
    <row r="19" spans="1:16" ht="15" x14ac:dyDescent="0.25">
      <c r="A19" s="259" t="s">
        <v>181</v>
      </c>
      <c r="B19" s="495">
        <v>76660</v>
      </c>
      <c r="C19" s="495">
        <v>195249</v>
      </c>
      <c r="D19" s="496">
        <f t="shared" si="3"/>
        <v>271909</v>
      </c>
      <c r="E19" s="258"/>
      <c r="F19" s="6" t="s">
        <v>235</v>
      </c>
      <c r="G19" s="17">
        <v>6258</v>
      </c>
      <c r="H19" s="17">
        <v>496</v>
      </c>
      <c r="I19" s="17">
        <f t="shared" si="2"/>
        <v>6754</v>
      </c>
      <c r="J19" s="256">
        <f t="shared" si="1"/>
        <v>2.3489150961441486E-2</v>
      </c>
      <c r="K19" s="500"/>
      <c r="L19" s="495"/>
      <c r="M19" s="495"/>
      <c r="N19"/>
      <c r="O19"/>
      <c r="P19"/>
    </row>
    <row r="20" spans="1:16" ht="15" x14ac:dyDescent="0.25">
      <c r="A20" s="259" t="s">
        <v>773</v>
      </c>
      <c r="B20" s="495">
        <v>78763</v>
      </c>
      <c r="C20" s="495">
        <v>203320</v>
      </c>
      <c r="D20" s="496">
        <f t="shared" si="3"/>
        <v>282083</v>
      </c>
      <c r="E20" s="261"/>
      <c r="F20" s="6" t="s">
        <v>227</v>
      </c>
      <c r="G20" s="17">
        <v>5674</v>
      </c>
      <c r="H20" s="17">
        <v>463</v>
      </c>
      <c r="I20" s="17">
        <f t="shared" si="2"/>
        <v>6137</v>
      </c>
      <c r="J20" s="256">
        <f t="shared" si="1"/>
        <v>2.1343340161440093E-2</v>
      </c>
      <c r="K20" s="500"/>
      <c r="L20" s="495"/>
      <c r="M20" s="495"/>
      <c r="N20"/>
      <c r="O20"/>
      <c r="P20"/>
    </row>
    <row r="21" spans="1:16" ht="15" x14ac:dyDescent="0.25">
      <c r="A21" s="259" t="s">
        <v>834</v>
      </c>
      <c r="B21" s="495">
        <v>77411</v>
      </c>
      <c r="C21" s="495">
        <v>205109</v>
      </c>
      <c r="D21" s="496">
        <f t="shared" si="3"/>
        <v>282520</v>
      </c>
      <c r="E21" s="261"/>
      <c r="F21" s="6" t="s">
        <v>221</v>
      </c>
      <c r="G21" s="17">
        <v>3040</v>
      </c>
      <c r="H21" s="17">
        <v>289</v>
      </c>
      <c r="I21" s="17">
        <f t="shared" si="2"/>
        <v>3329</v>
      </c>
      <c r="J21" s="256">
        <f t="shared" si="1"/>
        <v>1.1577640442795188E-2</v>
      </c>
      <c r="K21" s="500"/>
      <c r="L21" s="495"/>
      <c r="M21" s="495"/>
      <c r="N21"/>
      <c r="O21"/>
      <c r="P21"/>
    </row>
    <row r="22" spans="1:16" ht="15" x14ac:dyDescent="0.25">
      <c r="A22" s="259" t="s">
        <v>855</v>
      </c>
      <c r="B22" s="495">
        <v>77772</v>
      </c>
      <c r="C22" s="495">
        <v>209765</v>
      </c>
      <c r="D22" s="496">
        <f t="shared" si="3"/>
        <v>287537</v>
      </c>
      <c r="E22" s="258"/>
      <c r="F22" s="6" t="s">
        <v>234</v>
      </c>
      <c r="G22" s="17">
        <v>2817</v>
      </c>
      <c r="H22" s="17">
        <v>338</v>
      </c>
      <c r="I22" s="17">
        <f t="shared" si="2"/>
        <v>3155</v>
      </c>
      <c r="J22" s="256">
        <f t="shared" si="1"/>
        <v>1.0972500930315056E-2</v>
      </c>
      <c r="K22" s="500"/>
      <c r="L22" s="137"/>
      <c r="M22" s="137"/>
    </row>
    <row r="23" spans="1:16" ht="15" x14ac:dyDescent="0.25">
      <c r="A23" s="259"/>
      <c r="B23" s="495"/>
      <c r="C23" s="495"/>
      <c r="D23" s="496"/>
      <c r="E23" s="258"/>
      <c r="F23" s="6" t="s">
        <v>223</v>
      </c>
      <c r="G23" s="17">
        <v>1411</v>
      </c>
      <c r="H23" s="17">
        <v>171</v>
      </c>
      <c r="I23" s="17">
        <f t="shared" si="2"/>
        <v>1582</v>
      </c>
      <c r="J23" s="256">
        <f t="shared" si="1"/>
        <v>5.501900624963048E-3</v>
      </c>
      <c r="K23" s="6"/>
      <c r="L23" s="495"/>
      <c r="M23" s="495"/>
    </row>
    <row r="24" spans="1:16" ht="15" x14ac:dyDescent="0.25">
      <c r="A24" s="259"/>
      <c r="B24" s="495"/>
      <c r="C24" s="495"/>
      <c r="D24" s="496"/>
      <c r="E24" s="258"/>
      <c r="F24" s="6" t="s">
        <v>276</v>
      </c>
      <c r="G24" s="17">
        <v>1178</v>
      </c>
      <c r="H24" s="17">
        <v>181</v>
      </c>
      <c r="I24" s="17">
        <f t="shared" si="2"/>
        <v>1359</v>
      </c>
      <c r="J24" s="256">
        <f t="shared" si="1"/>
        <v>4.7263482612672457E-3</v>
      </c>
      <c r="K24" s="500"/>
      <c r="L24" s="495"/>
      <c r="M24" s="495"/>
    </row>
    <row r="25" spans="1:16" ht="15" x14ac:dyDescent="0.25">
      <c r="A25" s="259"/>
      <c r="B25" s="495"/>
      <c r="C25" s="495"/>
      <c r="D25" s="496"/>
      <c r="E25" s="261"/>
      <c r="F25" s="6" t="s">
        <v>230</v>
      </c>
      <c r="G25" s="17">
        <v>75</v>
      </c>
      <c r="H25" s="17">
        <v>4</v>
      </c>
      <c r="I25" s="17">
        <f t="shared" si="2"/>
        <v>79</v>
      </c>
      <c r="J25" s="262">
        <f t="shared" si="1"/>
        <v>2.7474724991914082E-4</v>
      </c>
      <c r="K25" s="500"/>
      <c r="L25" s="137"/>
      <c r="M25" s="137"/>
      <c r="O25" s="17"/>
    </row>
    <row r="26" spans="1:16" ht="15" x14ac:dyDescent="0.25">
      <c r="A26" s="259"/>
      <c r="B26" s="495"/>
      <c r="C26" s="495"/>
      <c r="D26" s="496"/>
      <c r="E26" s="258"/>
      <c r="F26" s="6" t="s">
        <v>468</v>
      </c>
      <c r="G26" s="17">
        <v>39</v>
      </c>
      <c r="H26" s="17">
        <v>10</v>
      </c>
      <c r="I26" s="17">
        <f t="shared" si="2"/>
        <v>49</v>
      </c>
      <c r="J26" s="262">
        <f t="shared" si="1"/>
        <v>1.7041285121566964E-4</v>
      </c>
      <c r="K26" s="500"/>
      <c r="L26" s="137"/>
      <c r="M26" s="137"/>
      <c r="O26" s="17"/>
    </row>
    <row r="27" spans="1:16" ht="15" x14ac:dyDescent="0.25">
      <c r="A27" s="259"/>
      <c r="B27" s="495"/>
      <c r="C27" s="495"/>
      <c r="D27" s="496"/>
      <c r="E27" s="261"/>
      <c r="F27" s="6" t="s">
        <v>226</v>
      </c>
      <c r="G27" s="17">
        <v>27</v>
      </c>
      <c r="H27" s="17">
        <v>0</v>
      </c>
      <c r="I27" s="17">
        <f t="shared" si="2"/>
        <v>27</v>
      </c>
      <c r="J27" s="263">
        <f t="shared" si="1"/>
        <v>9.3900958833124083E-5</v>
      </c>
      <c r="K27" s="500"/>
      <c r="L27" s="495"/>
      <c r="M27" s="495"/>
      <c r="O27" s="17"/>
    </row>
    <row r="28" spans="1:16" ht="15" x14ac:dyDescent="0.25">
      <c r="A28" s="188" t="s">
        <v>899</v>
      </c>
      <c r="B28" s="252"/>
      <c r="C28" s="252"/>
      <c r="D28" s="252"/>
      <c r="E28" s="261"/>
      <c r="F28" s="6" t="s">
        <v>225</v>
      </c>
      <c r="G28" s="17">
        <v>6</v>
      </c>
      <c r="H28" s="17">
        <v>6</v>
      </c>
      <c r="I28" s="17">
        <f t="shared" si="2"/>
        <v>12</v>
      </c>
      <c r="J28" s="263">
        <f t="shared" si="1"/>
        <v>4.173375948138848E-5</v>
      </c>
      <c r="K28" s="260"/>
      <c r="L28" s="495"/>
      <c r="M28" s="495"/>
      <c r="O28" s="17"/>
    </row>
    <row r="29" spans="1:16" ht="15" x14ac:dyDescent="0.25">
      <c r="A29" s="264">
        <v>45778</v>
      </c>
      <c r="B29" s="495">
        <v>75943</v>
      </c>
      <c r="C29" s="495">
        <v>186802</v>
      </c>
      <c r="D29" s="496">
        <f>+B29+C29</f>
        <v>262745</v>
      </c>
      <c r="E29" s="261"/>
      <c r="F29" s="6" t="s">
        <v>233</v>
      </c>
      <c r="G29" s="17">
        <v>5</v>
      </c>
      <c r="H29" s="17">
        <v>0</v>
      </c>
      <c r="I29" s="17">
        <f t="shared" si="2"/>
        <v>5</v>
      </c>
      <c r="J29" s="263">
        <f t="shared" si="1"/>
        <v>1.7389066450578536E-5</v>
      </c>
      <c r="K29" s="260"/>
      <c r="M29" s="260"/>
      <c r="O29" s="17"/>
    </row>
    <row r="30" spans="1:16" ht="15" x14ac:dyDescent="0.25">
      <c r="A30" s="264">
        <v>46143</v>
      </c>
      <c r="B30" s="495">
        <v>77772</v>
      </c>
      <c r="C30" s="495">
        <v>209765</v>
      </c>
      <c r="D30" s="496">
        <f>+B30+C30</f>
        <v>287537</v>
      </c>
      <c r="E30" s="258"/>
      <c r="G30" s="17"/>
      <c r="H30" s="17"/>
      <c r="I30" s="17"/>
      <c r="J30" s="256"/>
      <c r="K30" s="260"/>
      <c r="L30" s="495"/>
    </row>
    <row r="31" spans="1:16" ht="15" x14ac:dyDescent="0.25">
      <c r="A31" s="265" t="s">
        <v>239</v>
      </c>
      <c r="B31" s="507">
        <f>+B30/B29-1</f>
        <v>2.4083852362956515E-2</v>
      </c>
      <c r="C31" s="507">
        <f>+C30/C29-1</f>
        <v>0.12292694939026338</v>
      </c>
      <c r="D31" s="508">
        <f>+D30/D29-1</f>
        <v>9.4357647148375801E-2</v>
      </c>
      <c r="E31" s="10"/>
      <c r="F31" s="266" t="s">
        <v>0</v>
      </c>
      <c r="G31" s="267">
        <f>+SUM(G6:G30)</f>
        <v>264058</v>
      </c>
      <c r="H31" s="267">
        <f>+SUM(H6:H30)</f>
        <v>23479</v>
      </c>
      <c r="I31" s="267">
        <f>+SUM(I6:I30)</f>
        <v>287537</v>
      </c>
      <c r="J31" s="268">
        <f>SUM(J6:J30)</f>
        <v>1</v>
      </c>
      <c r="K31" s="509"/>
      <c r="L31" s="260"/>
      <c r="M31"/>
    </row>
    <row r="32" spans="1:16" x14ac:dyDescent="0.2">
      <c r="G32" s="10"/>
      <c r="H32" s="10"/>
      <c r="K32" s="6"/>
      <c r="M32" s="17"/>
      <c r="O32" s="17"/>
    </row>
    <row r="33" spans="1:14" ht="12.75" customHeight="1" x14ac:dyDescent="0.2">
      <c r="E33" s="269"/>
      <c r="I33" s="253"/>
    </row>
    <row r="34" spans="1:14" ht="52.5" customHeight="1" x14ac:dyDescent="0.2">
      <c r="A34" s="1114" t="s">
        <v>900</v>
      </c>
      <c r="B34" s="1114"/>
      <c r="C34" s="1114"/>
      <c r="D34" s="1114"/>
      <c r="E34" s="1114"/>
      <c r="F34" s="1114"/>
      <c r="G34" s="1114"/>
      <c r="H34" s="1114"/>
      <c r="I34" s="1114"/>
      <c r="J34" s="184"/>
      <c r="K34" s="10"/>
    </row>
    <row r="36" spans="1:14" ht="12.75" customHeight="1" x14ac:dyDescent="0.2">
      <c r="A36" s="1115" t="s">
        <v>332</v>
      </c>
      <c r="B36" s="1115"/>
      <c r="C36" s="1115"/>
      <c r="D36" s="1115"/>
      <c r="E36" s="1115"/>
      <c r="F36" s="1115"/>
      <c r="G36" s="1115"/>
      <c r="H36" s="1115"/>
      <c r="I36" s="1115"/>
      <c r="J36" s="1115"/>
    </row>
    <row r="37" spans="1:14" x14ac:dyDescent="0.2">
      <c r="A37" s="1116"/>
      <c r="B37" s="1116"/>
      <c r="C37" s="1116"/>
      <c r="D37" s="1116"/>
      <c r="E37" s="1116"/>
      <c r="F37" s="1116"/>
      <c r="G37" s="1116"/>
      <c r="H37" s="1116"/>
      <c r="I37" s="1116"/>
      <c r="J37" s="1116"/>
    </row>
    <row r="38" spans="1:14" ht="22.5" customHeight="1" x14ac:dyDescent="0.2">
      <c r="A38" s="254" t="s">
        <v>333</v>
      </c>
      <c r="B38" s="254" t="s">
        <v>334</v>
      </c>
      <c r="C38" s="254" t="s">
        <v>335</v>
      </c>
      <c r="D38" s="254" t="s">
        <v>336</v>
      </c>
      <c r="E38" s="254" t="s">
        <v>337</v>
      </c>
      <c r="F38" s="254" t="s">
        <v>338</v>
      </c>
      <c r="G38" s="254" t="s">
        <v>339</v>
      </c>
      <c r="H38" s="254" t="s">
        <v>340</v>
      </c>
      <c r="I38" s="254" t="s">
        <v>341</v>
      </c>
      <c r="J38" s="254" t="s">
        <v>752</v>
      </c>
      <c r="K38" s="270" t="s">
        <v>308</v>
      </c>
      <c r="L38" s="254" t="s">
        <v>309</v>
      </c>
      <c r="M38" s="254" t="s">
        <v>310</v>
      </c>
      <c r="N38" s="254" t="s">
        <v>0</v>
      </c>
    </row>
    <row r="39" spans="1:14" x14ac:dyDescent="0.2">
      <c r="A39" s="271">
        <v>2000</v>
      </c>
      <c r="B39" s="272">
        <v>6</v>
      </c>
      <c r="C39" s="272">
        <v>4</v>
      </c>
      <c r="D39" s="272">
        <v>2</v>
      </c>
      <c r="E39" s="272">
        <v>3</v>
      </c>
      <c r="F39" s="272">
        <v>3</v>
      </c>
      <c r="G39" s="272">
        <v>6</v>
      </c>
      <c r="H39" s="272">
        <v>8</v>
      </c>
      <c r="I39" s="272">
        <v>0</v>
      </c>
      <c r="J39" s="273">
        <v>0</v>
      </c>
      <c r="K39" s="273">
        <v>7</v>
      </c>
      <c r="L39" s="273">
        <v>8</v>
      </c>
      <c r="M39" s="273">
        <v>7</v>
      </c>
      <c r="N39" s="274">
        <f>SUM(B39:M39)</f>
        <v>54</v>
      </c>
    </row>
    <row r="40" spans="1:14" x14ac:dyDescent="0.2">
      <c r="A40" s="271">
        <v>2001</v>
      </c>
      <c r="B40" s="272">
        <v>2</v>
      </c>
      <c r="C40" s="272">
        <v>9</v>
      </c>
      <c r="D40" s="272">
        <v>5</v>
      </c>
      <c r="E40" s="272">
        <v>5</v>
      </c>
      <c r="F40" s="272">
        <v>8</v>
      </c>
      <c r="G40" s="272">
        <v>3</v>
      </c>
      <c r="H40" s="272">
        <v>8</v>
      </c>
      <c r="I40" s="272">
        <v>8</v>
      </c>
      <c r="J40" s="273">
        <v>4</v>
      </c>
      <c r="K40" s="273">
        <v>5</v>
      </c>
      <c r="L40" s="273">
        <v>4</v>
      </c>
      <c r="M40" s="273">
        <v>5</v>
      </c>
      <c r="N40" s="274">
        <f t="shared" ref="N40:N64" si="4">SUM(B40:M40)</f>
        <v>66</v>
      </c>
    </row>
    <row r="41" spans="1:14" x14ac:dyDescent="0.2">
      <c r="A41" s="271">
        <v>2002</v>
      </c>
      <c r="B41" s="272">
        <v>18</v>
      </c>
      <c r="C41" s="272">
        <v>2</v>
      </c>
      <c r="D41" s="272">
        <v>4</v>
      </c>
      <c r="E41" s="272">
        <v>5</v>
      </c>
      <c r="F41" s="272">
        <v>5</v>
      </c>
      <c r="G41" s="272">
        <v>4</v>
      </c>
      <c r="H41" s="272">
        <v>4</v>
      </c>
      <c r="I41" s="272">
        <v>4</v>
      </c>
      <c r="J41" s="273">
        <v>4</v>
      </c>
      <c r="K41" s="273">
        <v>7</v>
      </c>
      <c r="L41" s="273">
        <v>8</v>
      </c>
      <c r="M41" s="273">
        <v>1</v>
      </c>
      <c r="N41" s="274">
        <f t="shared" si="4"/>
        <v>66</v>
      </c>
    </row>
    <row r="42" spans="1:14" x14ac:dyDescent="0.2">
      <c r="A42" s="271">
        <v>2003</v>
      </c>
      <c r="B42" s="272">
        <v>4</v>
      </c>
      <c r="C42" s="272">
        <v>8</v>
      </c>
      <c r="D42" s="272">
        <v>5</v>
      </c>
      <c r="E42" s="272">
        <v>6</v>
      </c>
      <c r="F42" s="272">
        <v>5</v>
      </c>
      <c r="G42" s="272">
        <v>3</v>
      </c>
      <c r="H42" s="272">
        <v>4</v>
      </c>
      <c r="I42" s="272">
        <v>5</v>
      </c>
      <c r="J42" s="273">
        <v>3</v>
      </c>
      <c r="K42" s="273">
        <v>3</v>
      </c>
      <c r="L42" s="273">
        <v>4</v>
      </c>
      <c r="M42" s="273">
        <v>3</v>
      </c>
      <c r="N42" s="274">
        <f t="shared" si="4"/>
        <v>53</v>
      </c>
    </row>
    <row r="43" spans="1:14" x14ac:dyDescent="0.2">
      <c r="A43" s="271">
        <v>2004</v>
      </c>
      <c r="B43" s="272">
        <v>2</v>
      </c>
      <c r="C43" s="272">
        <v>9</v>
      </c>
      <c r="D43" s="272">
        <v>8</v>
      </c>
      <c r="E43" s="272">
        <v>5</v>
      </c>
      <c r="F43" s="272">
        <v>2</v>
      </c>
      <c r="G43" s="272">
        <v>9</v>
      </c>
      <c r="H43" s="272">
        <v>1</v>
      </c>
      <c r="I43" s="272">
        <v>3</v>
      </c>
      <c r="J43" s="273">
        <v>4</v>
      </c>
      <c r="K43" s="273">
        <v>7</v>
      </c>
      <c r="L43" s="273">
        <v>5</v>
      </c>
      <c r="M43" s="273">
        <v>1</v>
      </c>
      <c r="N43" s="274">
        <f t="shared" si="4"/>
        <v>56</v>
      </c>
    </row>
    <row r="44" spans="1:14" x14ac:dyDescent="0.2">
      <c r="A44" s="271">
        <v>2005</v>
      </c>
      <c r="B44" s="272">
        <v>3</v>
      </c>
      <c r="C44" s="272">
        <v>8</v>
      </c>
      <c r="D44" s="272">
        <v>6</v>
      </c>
      <c r="E44" s="272">
        <v>6</v>
      </c>
      <c r="F44" s="272">
        <v>6</v>
      </c>
      <c r="G44" s="272">
        <v>3</v>
      </c>
      <c r="H44" s="272">
        <v>5</v>
      </c>
      <c r="I44" s="272">
        <v>3</v>
      </c>
      <c r="J44" s="273">
        <v>7</v>
      </c>
      <c r="K44" s="273">
        <v>5</v>
      </c>
      <c r="L44" s="273">
        <v>8</v>
      </c>
      <c r="M44" s="273">
        <v>9</v>
      </c>
      <c r="N44" s="274">
        <f t="shared" si="4"/>
        <v>69</v>
      </c>
    </row>
    <row r="45" spans="1:14" x14ac:dyDescent="0.2">
      <c r="A45" s="271">
        <v>2006</v>
      </c>
      <c r="B45" s="272">
        <v>6</v>
      </c>
      <c r="C45" s="272">
        <v>7</v>
      </c>
      <c r="D45" s="272">
        <v>6</v>
      </c>
      <c r="E45" s="272">
        <v>3</v>
      </c>
      <c r="F45" s="272">
        <v>6</v>
      </c>
      <c r="G45" s="272">
        <v>5</v>
      </c>
      <c r="H45" s="272">
        <v>6</v>
      </c>
      <c r="I45" s="272">
        <v>5</v>
      </c>
      <c r="J45" s="273">
        <v>4</v>
      </c>
      <c r="K45" s="273">
        <v>9</v>
      </c>
      <c r="L45" s="273">
        <v>4</v>
      </c>
      <c r="M45" s="273">
        <v>4</v>
      </c>
      <c r="N45" s="274">
        <f t="shared" si="4"/>
        <v>65</v>
      </c>
    </row>
    <row r="46" spans="1:14" x14ac:dyDescent="0.2">
      <c r="A46" s="271">
        <v>2007</v>
      </c>
      <c r="B46" s="272">
        <v>5</v>
      </c>
      <c r="C46" s="272">
        <v>6</v>
      </c>
      <c r="D46" s="272">
        <v>7</v>
      </c>
      <c r="E46" s="272">
        <v>3</v>
      </c>
      <c r="F46" s="272">
        <v>7</v>
      </c>
      <c r="G46" s="272">
        <v>6</v>
      </c>
      <c r="H46" s="272">
        <v>4</v>
      </c>
      <c r="I46" s="272">
        <v>6</v>
      </c>
      <c r="J46" s="273">
        <v>5</v>
      </c>
      <c r="K46" s="273">
        <v>6</v>
      </c>
      <c r="L46" s="273">
        <v>5</v>
      </c>
      <c r="M46" s="273">
        <v>2</v>
      </c>
      <c r="N46" s="274">
        <f t="shared" si="4"/>
        <v>62</v>
      </c>
    </row>
    <row r="47" spans="1:14" x14ac:dyDescent="0.2">
      <c r="A47" s="271">
        <v>2008</v>
      </c>
      <c r="B47" s="272">
        <v>13</v>
      </c>
      <c r="C47" s="272">
        <v>4</v>
      </c>
      <c r="D47" s="272">
        <v>7</v>
      </c>
      <c r="E47" s="272">
        <v>6</v>
      </c>
      <c r="F47" s="272">
        <v>3</v>
      </c>
      <c r="G47" s="272">
        <v>5</v>
      </c>
      <c r="H47" s="272">
        <v>6</v>
      </c>
      <c r="I47" s="272">
        <v>6</v>
      </c>
      <c r="J47" s="273">
        <v>5</v>
      </c>
      <c r="K47" s="273">
        <v>3</v>
      </c>
      <c r="L47" s="273">
        <v>3</v>
      </c>
      <c r="M47" s="273">
        <v>3</v>
      </c>
      <c r="N47" s="274">
        <f t="shared" si="4"/>
        <v>64</v>
      </c>
    </row>
    <row r="48" spans="1:14" x14ac:dyDescent="0.2">
      <c r="A48" s="271">
        <v>2009</v>
      </c>
      <c r="B48" s="272">
        <v>4</v>
      </c>
      <c r="C48" s="272">
        <v>14</v>
      </c>
      <c r="D48" s="272">
        <v>6</v>
      </c>
      <c r="E48" s="272">
        <v>2</v>
      </c>
      <c r="F48" s="272">
        <v>3</v>
      </c>
      <c r="G48" s="272">
        <v>9</v>
      </c>
      <c r="H48" s="272">
        <v>5</v>
      </c>
      <c r="I48" s="272">
        <v>4</v>
      </c>
      <c r="J48" s="273">
        <v>2</v>
      </c>
      <c r="K48" s="273">
        <v>1</v>
      </c>
      <c r="L48" s="273">
        <v>4</v>
      </c>
      <c r="M48" s="273">
        <v>2</v>
      </c>
      <c r="N48" s="274">
        <f t="shared" si="4"/>
        <v>56</v>
      </c>
    </row>
    <row r="49" spans="1:15" x14ac:dyDescent="0.2">
      <c r="A49" s="271">
        <v>2010</v>
      </c>
      <c r="B49" s="272">
        <v>5</v>
      </c>
      <c r="C49" s="272">
        <v>13</v>
      </c>
      <c r="D49" s="272">
        <v>1</v>
      </c>
      <c r="E49" s="272">
        <v>6</v>
      </c>
      <c r="F49" s="272">
        <v>5</v>
      </c>
      <c r="G49" s="272">
        <v>9</v>
      </c>
      <c r="H49" s="272">
        <v>6</v>
      </c>
      <c r="I49" s="272">
        <v>4</v>
      </c>
      <c r="J49" s="273">
        <v>3</v>
      </c>
      <c r="K49" s="273">
        <v>4</v>
      </c>
      <c r="L49" s="273">
        <v>4</v>
      </c>
      <c r="M49" s="273">
        <v>6</v>
      </c>
      <c r="N49" s="274">
        <f t="shared" si="4"/>
        <v>66</v>
      </c>
    </row>
    <row r="50" spans="1:15" x14ac:dyDescent="0.2">
      <c r="A50" s="271">
        <v>2011</v>
      </c>
      <c r="B50" s="272">
        <v>4</v>
      </c>
      <c r="C50" s="272">
        <v>8</v>
      </c>
      <c r="D50" s="272">
        <v>3</v>
      </c>
      <c r="E50" s="272">
        <v>5</v>
      </c>
      <c r="F50" s="272">
        <v>6</v>
      </c>
      <c r="G50" s="272">
        <v>5</v>
      </c>
      <c r="H50" s="272">
        <v>4</v>
      </c>
      <c r="I50" s="272">
        <v>5</v>
      </c>
      <c r="J50" s="273">
        <v>4</v>
      </c>
      <c r="K50" s="273">
        <v>5</v>
      </c>
      <c r="L50" s="273">
        <v>1</v>
      </c>
      <c r="M50" s="273">
        <v>3</v>
      </c>
      <c r="N50" s="274">
        <f t="shared" si="4"/>
        <v>53</v>
      </c>
    </row>
    <row r="51" spans="1:15" x14ac:dyDescent="0.2">
      <c r="A51" s="271">
        <v>2012</v>
      </c>
      <c r="B51" s="272">
        <v>2</v>
      </c>
      <c r="C51" s="272">
        <v>6</v>
      </c>
      <c r="D51" s="272">
        <v>9</v>
      </c>
      <c r="E51" s="272">
        <v>2</v>
      </c>
      <c r="F51" s="272">
        <v>4</v>
      </c>
      <c r="G51" s="272">
        <v>2</v>
      </c>
      <c r="H51" s="272">
        <v>5</v>
      </c>
      <c r="I51" s="272">
        <v>5</v>
      </c>
      <c r="J51" s="273">
        <v>4</v>
      </c>
      <c r="K51" s="273">
        <v>7</v>
      </c>
      <c r="L51" s="273">
        <v>4</v>
      </c>
      <c r="M51" s="273">
        <v>4</v>
      </c>
      <c r="N51" s="274">
        <f t="shared" si="4"/>
        <v>54</v>
      </c>
      <c r="O51" s="275"/>
    </row>
    <row r="52" spans="1:15" x14ac:dyDescent="0.2">
      <c r="A52" s="271">
        <v>2013</v>
      </c>
      <c r="B52" s="272">
        <v>4</v>
      </c>
      <c r="C52" s="272">
        <v>6</v>
      </c>
      <c r="D52" s="272">
        <v>5</v>
      </c>
      <c r="E52" s="272">
        <v>6</v>
      </c>
      <c r="F52" s="272">
        <v>1</v>
      </c>
      <c r="G52" s="272">
        <v>4</v>
      </c>
      <c r="H52" s="272">
        <v>4</v>
      </c>
      <c r="I52" s="272">
        <v>4</v>
      </c>
      <c r="J52" s="273">
        <v>5</v>
      </c>
      <c r="K52" s="273">
        <v>2</v>
      </c>
      <c r="L52" s="273">
        <v>4</v>
      </c>
      <c r="M52" s="273">
        <v>2</v>
      </c>
      <c r="N52" s="274">
        <f t="shared" si="4"/>
        <v>47</v>
      </c>
      <c r="O52" s="275"/>
    </row>
    <row r="53" spans="1:15" x14ac:dyDescent="0.2">
      <c r="A53" s="271">
        <v>2014</v>
      </c>
      <c r="B53" s="272">
        <v>6</v>
      </c>
      <c r="C53" s="272">
        <v>1</v>
      </c>
      <c r="D53" s="272">
        <v>1</v>
      </c>
      <c r="E53" s="272">
        <v>1</v>
      </c>
      <c r="F53" s="272">
        <v>1</v>
      </c>
      <c r="G53" s="272">
        <v>3</v>
      </c>
      <c r="H53" s="272">
        <v>7</v>
      </c>
      <c r="I53" s="272">
        <v>2</v>
      </c>
      <c r="J53" s="273">
        <v>2</v>
      </c>
      <c r="K53" s="273">
        <v>0</v>
      </c>
      <c r="L53" s="273">
        <v>1</v>
      </c>
      <c r="M53" s="273">
        <v>7</v>
      </c>
      <c r="N53" s="274">
        <f t="shared" si="4"/>
        <v>32</v>
      </c>
      <c r="O53" s="275"/>
    </row>
    <row r="54" spans="1:15" x14ac:dyDescent="0.2">
      <c r="A54" s="271">
        <v>2015</v>
      </c>
      <c r="B54" s="272">
        <v>5</v>
      </c>
      <c r="C54" s="272">
        <v>2</v>
      </c>
      <c r="D54" s="272">
        <v>7</v>
      </c>
      <c r="E54" s="272">
        <v>2</v>
      </c>
      <c r="F54" s="272">
        <v>0</v>
      </c>
      <c r="G54" s="272">
        <v>2</v>
      </c>
      <c r="H54" s="272">
        <v>1</v>
      </c>
      <c r="I54" s="272">
        <v>2</v>
      </c>
      <c r="J54" s="273">
        <v>2</v>
      </c>
      <c r="K54" s="273">
        <v>3</v>
      </c>
      <c r="L54" s="273">
        <v>3</v>
      </c>
      <c r="M54" s="273">
        <v>0</v>
      </c>
      <c r="N54" s="274">
        <f t="shared" si="4"/>
        <v>29</v>
      </c>
      <c r="O54" s="275"/>
    </row>
    <row r="55" spans="1:15" x14ac:dyDescent="0.2">
      <c r="A55" s="271">
        <v>2016</v>
      </c>
      <c r="B55" s="272">
        <v>4</v>
      </c>
      <c r="C55" s="272">
        <v>3</v>
      </c>
      <c r="D55" s="272">
        <v>3</v>
      </c>
      <c r="E55" s="272">
        <v>1</v>
      </c>
      <c r="F55" s="272">
        <v>6</v>
      </c>
      <c r="G55" s="272">
        <v>2</v>
      </c>
      <c r="H55" s="272">
        <v>2</v>
      </c>
      <c r="I55" s="272">
        <v>3</v>
      </c>
      <c r="J55" s="273">
        <v>4</v>
      </c>
      <c r="K55" s="273">
        <v>1</v>
      </c>
      <c r="L55" s="273">
        <v>2</v>
      </c>
      <c r="M55" s="273">
        <v>3</v>
      </c>
      <c r="N55" s="274">
        <f t="shared" si="4"/>
        <v>34</v>
      </c>
      <c r="O55" s="275"/>
    </row>
    <row r="56" spans="1:15" x14ac:dyDescent="0.2">
      <c r="A56" s="271">
        <v>2017</v>
      </c>
      <c r="B56" s="272">
        <v>5</v>
      </c>
      <c r="C56" s="272">
        <v>5</v>
      </c>
      <c r="D56" s="272">
        <v>3</v>
      </c>
      <c r="E56" s="272">
        <v>2</v>
      </c>
      <c r="F56" s="272">
        <v>6</v>
      </c>
      <c r="G56" s="272">
        <v>1</v>
      </c>
      <c r="H56" s="272">
        <v>3</v>
      </c>
      <c r="I56" s="272">
        <v>4</v>
      </c>
      <c r="J56" s="273">
        <v>2</v>
      </c>
      <c r="K56" s="273">
        <v>8</v>
      </c>
      <c r="L56" s="273">
        <v>0</v>
      </c>
      <c r="M56" s="273">
        <v>2</v>
      </c>
      <c r="N56" s="274">
        <f t="shared" si="4"/>
        <v>41</v>
      </c>
      <c r="O56" s="275"/>
    </row>
    <row r="57" spans="1:15" x14ac:dyDescent="0.2">
      <c r="A57" s="271">
        <v>2018</v>
      </c>
      <c r="B57" s="272">
        <v>2</v>
      </c>
      <c r="C57" s="272">
        <v>1</v>
      </c>
      <c r="D57" s="272">
        <v>2</v>
      </c>
      <c r="E57" s="272">
        <v>5</v>
      </c>
      <c r="F57" s="272">
        <v>3</v>
      </c>
      <c r="G57" s="272">
        <v>2</v>
      </c>
      <c r="H57" s="272">
        <v>1</v>
      </c>
      <c r="I57" s="272">
        <v>3</v>
      </c>
      <c r="J57" s="273">
        <v>2</v>
      </c>
      <c r="K57" s="273">
        <v>2</v>
      </c>
      <c r="L57" s="273">
        <v>3</v>
      </c>
      <c r="M57" s="273">
        <v>1</v>
      </c>
      <c r="N57" s="274">
        <f t="shared" si="4"/>
        <v>27</v>
      </c>
      <c r="O57" s="275"/>
    </row>
    <row r="58" spans="1:15" x14ac:dyDescent="0.2">
      <c r="A58" s="271">
        <v>2019</v>
      </c>
      <c r="B58" s="272">
        <v>4</v>
      </c>
      <c r="C58" s="272">
        <v>2</v>
      </c>
      <c r="D58" s="272">
        <v>1</v>
      </c>
      <c r="E58" s="272">
        <v>4</v>
      </c>
      <c r="F58" s="272">
        <v>4</v>
      </c>
      <c r="G58" s="272">
        <v>3</v>
      </c>
      <c r="H58" s="272">
        <v>3</v>
      </c>
      <c r="I58" s="272">
        <v>3</v>
      </c>
      <c r="J58" s="273">
        <v>3</v>
      </c>
      <c r="K58" s="273">
        <v>1</v>
      </c>
      <c r="L58" s="273">
        <v>6</v>
      </c>
      <c r="M58" s="273">
        <v>6</v>
      </c>
      <c r="N58" s="274">
        <f t="shared" si="4"/>
        <v>40</v>
      </c>
      <c r="O58" s="275"/>
    </row>
    <row r="59" spans="1:15" x14ac:dyDescent="0.2">
      <c r="A59" s="271">
        <v>2020</v>
      </c>
      <c r="B59" s="272">
        <v>2</v>
      </c>
      <c r="C59" s="272">
        <v>5</v>
      </c>
      <c r="D59" s="272">
        <v>3</v>
      </c>
      <c r="E59" s="272">
        <v>0</v>
      </c>
      <c r="F59" s="272">
        <v>2</v>
      </c>
      <c r="G59" s="272">
        <v>1</v>
      </c>
      <c r="H59" s="272">
        <v>1</v>
      </c>
      <c r="I59" s="272">
        <v>0</v>
      </c>
      <c r="J59" s="273">
        <v>0</v>
      </c>
      <c r="K59" s="273">
        <v>0</v>
      </c>
      <c r="L59" s="273">
        <v>1</v>
      </c>
      <c r="M59" s="273">
        <v>5</v>
      </c>
      <c r="N59" s="274">
        <f t="shared" si="4"/>
        <v>20</v>
      </c>
    </row>
    <row r="60" spans="1:15" x14ac:dyDescent="0.2">
      <c r="A60" s="271">
        <v>2021</v>
      </c>
      <c r="B60" s="272">
        <v>1</v>
      </c>
      <c r="C60" s="272">
        <v>1</v>
      </c>
      <c r="D60" s="272">
        <v>1</v>
      </c>
      <c r="E60" s="272">
        <v>0</v>
      </c>
      <c r="F60" s="272">
        <v>1</v>
      </c>
      <c r="G60" s="272">
        <v>28</v>
      </c>
      <c r="H60" s="272">
        <v>2</v>
      </c>
      <c r="I60" s="272">
        <v>19</v>
      </c>
      <c r="J60" s="273">
        <v>2</v>
      </c>
      <c r="K60" s="273">
        <v>2</v>
      </c>
      <c r="L60" s="273">
        <v>5</v>
      </c>
      <c r="M60" s="273">
        <v>1</v>
      </c>
      <c r="N60" s="274">
        <f t="shared" si="4"/>
        <v>63</v>
      </c>
    </row>
    <row r="61" spans="1:15" x14ac:dyDescent="0.2">
      <c r="A61" s="271">
        <v>2022</v>
      </c>
      <c r="B61" s="272">
        <v>2</v>
      </c>
      <c r="C61" s="272">
        <v>3</v>
      </c>
      <c r="D61" s="272">
        <v>5</v>
      </c>
      <c r="E61" s="272">
        <v>3</v>
      </c>
      <c r="F61" s="272">
        <v>2</v>
      </c>
      <c r="G61" s="272">
        <v>0</v>
      </c>
      <c r="H61" s="272">
        <v>1</v>
      </c>
      <c r="I61" s="272">
        <v>5</v>
      </c>
      <c r="J61" s="273">
        <v>8</v>
      </c>
      <c r="K61" s="273">
        <v>4</v>
      </c>
      <c r="L61" s="273">
        <v>2</v>
      </c>
      <c r="M61" s="273">
        <v>4</v>
      </c>
      <c r="N61" s="274">
        <f t="shared" si="4"/>
        <v>39</v>
      </c>
    </row>
    <row r="62" spans="1:15" x14ac:dyDescent="0.2">
      <c r="A62" s="271">
        <v>2023</v>
      </c>
      <c r="B62" s="272">
        <v>2</v>
      </c>
      <c r="C62" s="272">
        <v>1</v>
      </c>
      <c r="D62" s="272">
        <v>1</v>
      </c>
      <c r="E62" s="272">
        <v>1</v>
      </c>
      <c r="F62" s="272">
        <v>27</v>
      </c>
      <c r="G62" s="272">
        <v>3</v>
      </c>
      <c r="H62" s="272">
        <v>1</v>
      </c>
      <c r="I62" s="272">
        <v>6</v>
      </c>
      <c r="J62" s="273">
        <v>3</v>
      </c>
      <c r="K62" s="273">
        <v>2</v>
      </c>
      <c r="L62" s="273">
        <v>1</v>
      </c>
      <c r="M62" s="273">
        <v>3</v>
      </c>
      <c r="N62" s="274">
        <f t="shared" si="4"/>
        <v>51</v>
      </c>
    </row>
    <row r="63" spans="1:15" x14ac:dyDescent="0.2">
      <c r="A63" s="271">
        <v>2024</v>
      </c>
      <c r="B63" s="272">
        <v>3</v>
      </c>
      <c r="C63" s="272">
        <v>3</v>
      </c>
      <c r="D63" s="272">
        <v>2</v>
      </c>
      <c r="E63" s="272">
        <v>1</v>
      </c>
      <c r="F63" s="272">
        <v>1</v>
      </c>
      <c r="G63" s="272">
        <v>2</v>
      </c>
      <c r="H63" s="272">
        <v>2</v>
      </c>
      <c r="I63" s="272">
        <v>3</v>
      </c>
      <c r="J63" s="273">
        <v>2</v>
      </c>
      <c r="K63" s="273">
        <v>1</v>
      </c>
      <c r="L63" s="273">
        <v>2</v>
      </c>
      <c r="M63" s="273">
        <v>0</v>
      </c>
      <c r="N63" s="274">
        <f t="shared" si="4"/>
        <v>22</v>
      </c>
    </row>
    <row r="64" spans="1:15" x14ac:dyDescent="0.2">
      <c r="A64" s="271">
        <v>2025</v>
      </c>
      <c r="B64" s="272">
        <v>1</v>
      </c>
      <c r="C64" s="272">
        <v>0</v>
      </c>
      <c r="D64" s="272">
        <v>1</v>
      </c>
      <c r="E64" s="272">
        <v>2</v>
      </c>
      <c r="F64" s="272">
        <v>3</v>
      </c>
      <c r="G64" s="272">
        <v>1</v>
      </c>
      <c r="H64" s="272">
        <v>4</v>
      </c>
      <c r="I64" s="272">
        <v>0</v>
      </c>
      <c r="J64" s="273">
        <v>1</v>
      </c>
      <c r="K64" s="273">
        <v>2</v>
      </c>
      <c r="L64" s="273">
        <v>7</v>
      </c>
      <c r="M64" s="273">
        <v>4</v>
      </c>
      <c r="N64" s="274">
        <f t="shared" si="4"/>
        <v>26</v>
      </c>
    </row>
    <row r="65" spans="1:14" x14ac:dyDescent="0.2">
      <c r="A65" s="276" t="s">
        <v>763</v>
      </c>
      <c r="B65" s="277">
        <v>4</v>
      </c>
      <c r="C65" s="277">
        <v>3</v>
      </c>
      <c r="D65" s="277">
        <v>1</v>
      </c>
      <c r="E65" s="277">
        <v>3</v>
      </c>
      <c r="F65" s="277">
        <v>6</v>
      </c>
      <c r="G65" s="277"/>
      <c r="H65" s="277"/>
      <c r="I65" s="277"/>
      <c r="J65" s="277"/>
      <c r="K65" s="277"/>
      <c r="L65" s="277"/>
      <c r="M65" s="277"/>
      <c r="N65" s="277">
        <f>+SUM(B65:M65)</f>
        <v>17</v>
      </c>
    </row>
    <row r="66" spans="1:14" x14ac:dyDescent="0.2">
      <c r="A66" s="528"/>
      <c r="B66" s="529"/>
      <c r="C66" s="529"/>
      <c r="D66" s="529"/>
      <c r="E66" s="529"/>
      <c r="F66" s="529"/>
      <c r="G66" s="529"/>
      <c r="H66" s="529"/>
      <c r="I66" s="529"/>
      <c r="J66" s="529"/>
      <c r="K66" s="529"/>
      <c r="L66" s="529"/>
      <c r="M66" s="529"/>
      <c r="N66" s="529"/>
    </row>
    <row r="67" spans="1:14" ht="31.5" customHeight="1" x14ac:dyDescent="0.2">
      <c r="A67" s="1111" t="s">
        <v>901</v>
      </c>
      <c r="B67" s="1111"/>
      <c r="C67" s="1111"/>
      <c r="D67" s="1111"/>
      <c r="E67" s="1111"/>
      <c r="F67" s="1111"/>
      <c r="G67" s="1111"/>
      <c r="H67" s="1111"/>
      <c r="I67" s="1111"/>
      <c r="J67" s="1111"/>
      <c r="K67" s="1111"/>
      <c r="L67" s="1111"/>
      <c r="M67" s="1111"/>
      <c r="N67" s="1111"/>
    </row>
    <row r="68" spans="1:14" x14ac:dyDescent="0.2">
      <c r="A68" s="191"/>
      <c r="B68" s="191"/>
      <c r="C68" s="191"/>
      <c r="D68" s="191"/>
      <c r="E68" s="191"/>
      <c r="F68" s="191"/>
      <c r="G68" s="191"/>
      <c r="H68" s="191"/>
      <c r="I68" s="191"/>
      <c r="J68" s="191"/>
      <c r="K68" s="191"/>
      <c r="L68" s="191"/>
      <c r="M68" s="191"/>
      <c r="N68" s="191"/>
    </row>
    <row r="69" spans="1:14" ht="13.5" customHeight="1" x14ac:dyDescent="0.2">
      <c r="A69" s="191"/>
      <c r="B69" s="191"/>
      <c r="C69" s="191"/>
      <c r="D69" s="191"/>
      <c r="E69" s="191"/>
      <c r="F69" s="191"/>
      <c r="G69" s="191"/>
      <c r="H69" s="191"/>
      <c r="I69" s="191"/>
      <c r="J69" s="191"/>
      <c r="K69" s="191"/>
      <c r="L69" s="191"/>
      <c r="M69" s="191"/>
      <c r="N69" s="191"/>
    </row>
  </sheetData>
  <mergeCells count="6">
    <mergeCell ref="A67:N67"/>
    <mergeCell ref="A2:D2"/>
    <mergeCell ref="A4:D4"/>
    <mergeCell ref="A34:I34"/>
    <mergeCell ref="A36:J36"/>
    <mergeCell ref="A37:J37"/>
  </mergeCells>
  <printOptions horizontalCentered="1" verticalCentered="1"/>
  <pageMargins left="0" right="0" top="0" bottom="0" header="0.31496062992125984" footer="0.31496062992125984"/>
  <pageSetup paperSize="9" scale="5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CA94F-2195-4B4D-BCA0-31F0F9F729E5}">
  <sheetPr>
    <tabColor rgb="FF002060"/>
  </sheetPr>
  <dimension ref="A1:R22"/>
  <sheetViews>
    <sheetView showGridLines="0" view="pageBreakPreview" zoomScaleNormal="100" zoomScaleSheetLayoutView="100" workbookViewId="0"/>
  </sheetViews>
  <sheetFormatPr baseColWidth="10" defaultColWidth="11.42578125" defaultRowHeight="15" x14ac:dyDescent="0.25"/>
  <cols>
    <col min="1" max="1" width="16.5703125" style="1" customWidth="1"/>
    <col min="2" max="13" width="10" style="1" customWidth="1"/>
    <col min="14" max="18" width="10.5703125" style="1" customWidth="1"/>
    <col min="19" max="19" width="3.140625" style="1" customWidth="1"/>
    <col min="20" max="16384" width="11.42578125" style="1"/>
  </cols>
  <sheetData>
    <row r="1" spans="1:18" ht="13.5" customHeight="1" x14ac:dyDescent="0.25">
      <c r="A1" s="100" t="s">
        <v>342</v>
      </c>
    </row>
    <row r="2" spans="1:18" ht="15" customHeight="1" x14ac:dyDescent="0.25">
      <c r="A2" s="523" t="s">
        <v>467</v>
      </c>
    </row>
    <row r="3" spans="1:18" x14ac:dyDescent="0.25">
      <c r="A3" s="252"/>
    </row>
    <row r="4" spans="1:18" x14ac:dyDescent="0.25">
      <c r="A4" s="252" t="s">
        <v>343</v>
      </c>
    </row>
    <row r="6" spans="1:18" x14ac:dyDescent="0.25">
      <c r="A6" s="278" t="s">
        <v>344</v>
      </c>
      <c r="B6" s="279">
        <v>45658</v>
      </c>
      <c r="C6" s="279">
        <v>45689</v>
      </c>
      <c r="D6" s="279">
        <v>45717</v>
      </c>
      <c r="E6" s="279">
        <v>45748</v>
      </c>
      <c r="F6" s="279">
        <v>45778</v>
      </c>
      <c r="G6" s="279">
        <v>45809</v>
      </c>
      <c r="H6" s="279">
        <v>45839</v>
      </c>
      <c r="I6" s="279">
        <v>45870</v>
      </c>
      <c r="J6" s="279">
        <v>45901</v>
      </c>
      <c r="K6" s="279">
        <v>45931</v>
      </c>
      <c r="L6" s="279">
        <v>45962</v>
      </c>
      <c r="M6" s="279">
        <v>45992</v>
      </c>
      <c r="N6" s="279">
        <v>46023</v>
      </c>
      <c r="O6" s="279">
        <v>46054</v>
      </c>
      <c r="P6" s="279">
        <v>46082</v>
      </c>
      <c r="Q6" s="279">
        <v>46113</v>
      </c>
      <c r="R6" s="279">
        <v>46143</v>
      </c>
    </row>
    <row r="7" spans="1:18" x14ac:dyDescent="0.25">
      <c r="A7" s="280" t="s">
        <v>345</v>
      </c>
      <c r="B7" s="281">
        <v>228331</v>
      </c>
      <c r="C7" s="281">
        <v>219565</v>
      </c>
      <c r="D7" s="281">
        <v>228927</v>
      </c>
      <c r="E7" s="281">
        <v>237194</v>
      </c>
      <c r="F7" s="281">
        <v>241995</v>
      </c>
      <c r="G7" s="281">
        <v>239823</v>
      </c>
      <c r="H7" s="281">
        <v>244268</v>
      </c>
      <c r="I7" s="281">
        <v>251566</v>
      </c>
      <c r="J7" s="281">
        <v>257029</v>
      </c>
      <c r="K7" s="281">
        <v>259821</v>
      </c>
      <c r="L7" s="281">
        <v>264269</v>
      </c>
      <c r="M7" s="281">
        <v>260197</v>
      </c>
      <c r="N7" s="281">
        <v>254450</v>
      </c>
      <c r="O7" s="281">
        <v>250063</v>
      </c>
      <c r="P7" s="281">
        <v>259259</v>
      </c>
      <c r="Q7" s="281">
        <v>259566</v>
      </c>
      <c r="R7" s="281">
        <v>264058</v>
      </c>
    </row>
    <row r="8" spans="1:18" x14ac:dyDescent="0.25">
      <c r="A8" s="282" t="s">
        <v>346</v>
      </c>
      <c r="B8" s="281">
        <v>19019</v>
      </c>
      <c r="C8" s="281">
        <v>18779</v>
      </c>
      <c r="D8" s="281">
        <v>19875</v>
      </c>
      <c r="E8" s="281">
        <v>19786</v>
      </c>
      <c r="F8" s="281">
        <v>20750</v>
      </c>
      <c r="G8" s="281">
        <v>20383</v>
      </c>
      <c r="H8" s="281">
        <v>20707</v>
      </c>
      <c r="I8" s="281">
        <v>21058</v>
      </c>
      <c r="J8" s="281">
        <v>21720</v>
      </c>
      <c r="K8" s="281">
        <v>23026</v>
      </c>
      <c r="L8" s="281">
        <v>23689</v>
      </c>
      <c r="M8" s="281">
        <v>22212</v>
      </c>
      <c r="N8" s="281">
        <v>22338</v>
      </c>
      <c r="O8" s="281">
        <v>21846</v>
      </c>
      <c r="P8" s="281">
        <v>22824</v>
      </c>
      <c r="Q8" s="281">
        <v>22954</v>
      </c>
      <c r="R8" s="281">
        <v>23479</v>
      </c>
    </row>
    <row r="9" spans="1:18" x14ac:dyDescent="0.25">
      <c r="A9" s="283" t="s">
        <v>347</v>
      </c>
      <c r="B9" s="284">
        <f t="shared" ref="B9:R9" si="0">B7+B8</f>
        <v>247350</v>
      </c>
      <c r="C9" s="284">
        <f t="shared" si="0"/>
        <v>238344</v>
      </c>
      <c r="D9" s="284">
        <f t="shared" si="0"/>
        <v>248802</v>
      </c>
      <c r="E9" s="284">
        <f t="shared" si="0"/>
        <v>256980</v>
      </c>
      <c r="F9" s="284">
        <f t="shared" si="0"/>
        <v>262745</v>
      </c>
      <c r="G9" s="284">
        <f t="shared" si="0"/>
        <v>260206</v>
      </c>
      <c r="H9" s="284">
        <f t="shared" si="0"/>
        <v>264975</v>
      </c>
      <c r="I9" s="284">
        <f t="shared" si="0"/>
        <v>272624</v>
      </c>
      <c r="J9" s="284">
        <f t="shared" si="0"/>
        <v>278749</v>
      </c>
      <c r="K9" s="284">
        <f t="shared" si="0"/>
        <v>282847</v>
      </c>
      <c r="L9" s="284">
        <f t="shared" si="0"/>
        <v>287958</v>
      </c>
      <c r="M9" s="284">
        <f t="shared" si="0"/>
        <v>282409</v>
      </c>
      <c r="N9" s="284">
        <f t="shared" si="0"/>
        <v>276788</v>
      </c>
      <c r="O9" s="284">
        <f t="shared" si="0"/>
        <v>271909</v>
      </c>
      <c r="P9" s="284">
        <f t="shared" si="0"/>
        <v>282083</v>
      </c>
      <c r="Q9" s="284">
        <f t="shared" si="0"/>
        <v>282520</v>
      </c>
      <c r="R9" s="284">
        <f t="shared" si="0"/>
        <v>287537</v>
      </c>
    </row>
    <row r="10" spans="1:18" x14ac:dyDescent="0.25">
      <c r="A10" s="9"/>
    </row>
    <row r="11" spans="1:18" x14ac:dyDescent="0.25">
      <c r="A11" s="188" t="s">
        <v>348</v>
      </c>
    </row>
    <row r="13" spans="1:18" x14ac:dyDescent="0.25">
      <c r="A13" s="278" t="s">
        <v>349</v>
      </c>
      <c r="B13" s="279">
        <v>45658</v>
      </c>
      <c r="C13" s="279">
        <v>45689</v>
      </c>
      <c r="D13" s="279">
        <v>45717</v>
      </c>
      <c r="E13" s="279">
        <v>45748</v>
      </c>
      <c r="F13" s="279">
        <v>45778</v>
      </c>
      <c r="G13" s="279">
        <v>45809</v>
      </c>
      <c r="H13" s="279">
        <v>45839</v>
      </c>
      <c r="I13" s="279">
        <v>45870</v>
      </c>
      <c r="J13" s="279">
        <v>45901</v>
      </c>
      <c r="K13" s="279">
        <v>45931</v>
      </c>
      <c r="L13" s="279">
        <v>45962</v>
      </c>
      <c r="M13" s="279">
        <v>45992</v>
      </c>
      <c r="N13" s="279">
        <v>46023</v>
      </c>
      <c r="O13" s="279">
        <v>46054</v>
      </c>
      <c r="P13" s="279">
        <v>46082</v>
      </c>
      <c r="Q13" s="279">
        <v>46113</v>
      </c>
      <c r="R13" s="279">
        <v>46143</v>
      </c>
    </row>
    <row r="14" spans="1:18" x14ac:dyDescent="0.25">
      <c r="A14" s="282" t="s">
        <v>350</v>
      </c>
      <c r="B14" s="285">
        <f t="shared" ref="B14:R14" si="1">+B15+B16</f>
        <v>73668</v>
      </c>
      <c r="C14" s="285">
        <f t="shared" si="1"/>
        <v>72837</v>
      </c>
      <c r="D14" s="285">
        <f t="shared" si="1"/>
        <v>75286</v>
      </c>
      <c r="E14" s="285">
        <f t="shared" si="1"/>
        <v>76279</v>
      </c>
      <c r="F14" s="285">
        <f t="shared" si="1"/>
        <v>75943</v>
      </c>
      <c r="G14" s="285">
        <f t="shared" si="1"/>
        <v>78024</v>
      </c>
      <c r="H14" s="285">
        <f t="shared" si="1"/>
        <v>76120</v>
      </c>
      <c r="I14" s="285">
        <f t="shared" si="1"/>
        <v>76991</v>
      </c>
      <c r="J14" s="285">
        <f t="shared" si="1"/>
        <v>76901</v>
      </c>
      <c r="K14" s="285">
        <f t="shared" si="1"/>
        <v>77752</v>
      </c>
      <c r="L14" s="285">
        <f t="shared" si="1"/>
        <v>77616</v>
      </c>
      <c r="M14" s="285">
        <f t="shared" si="1"/>
        <v>77523</v>
      </c>
      <c r="N14" s="285">
        <f t="shared" si="1"/>
        <v>78461</v>
      </c>
      <c r="O14" s="285">
        <f t="shared" si="1"/>
        <v>76660</v>
      </c>
      <c r="P14" s="285">
        <f t="shared" si="1"/>
        <v>78763</v>
      </c>
      <c r="Q14" s="285">
        <f t="shared" si="1"/>
        <v>77411</v>
      </c>
      <c r="R14" s="285">
        <f t="shared" si="1"/>
        <v>77772</v>
      </c>
    </row>
    <row r="15" spans="1:18" x14ac:dyDescent="0.25">
      <c r="A15" s="286" t="s">
        <v>345</v>
      </c>
      <c r="B15" s="287">
        <v>67314</v>
      </c>
      <c r="C15" s="287">
        <v>65883</v>
      </c>
      <c r="D15" s="287">
        <v>67822</v>
      </c>
      <c r="E15" s="287">
        <v>69718</v>
      </c>
      <c r="F15" s="287">
        <v>68737</v>
      </c>
      <c r="G15" s="287">
        <v>71031</v>
      </c>
      <c r="H15" s="287">
        <v>69230</v>
      </c>
      <c r="I15" s="287">
        <v>70315</v>
      </c>
      <c r="J15" s="287">
        <v>70177</v>
      </c>
      <c r="K15" s="287">
        <v>70174</v>
      </c>
      <c r="L15" s="287">
        <v>69656</v>
      </c>
      <c r="M15" s="287">
        <v>70892</v>
      </c>
      <c r="N15" s="287">
        <v>71520</v>
      </c>
      <c r="O15" s="287">
        <v>69880</v>
      </c>
      <c r="P15" s="287">
        <v>71680</v>
      </c>
      <c r="Q15" s="287">
        <v>70456</v>
      </c>
      <c r="R15" s="287">
        <v>70682</v>
      </c>
    </row>
    <row r="16" spans="1:18" customFormat="1" x14ac:dyDescent="0.25">
      <c r="A16" s="288" t="s">
        <v>346</v>
      </c>
      <c r="B16" s="289">
        <v>6354</v>
      </c>
      <c r="C16" s="289">
        <v>6954</v>
      </c>
      <c r="D16" s="289">
        <v>7464</v>
      </c>
      <c r="E16" s="289">
        <v>6561</v>
      </c>
      <c r="F16" s="289">
        <v>7206</v>
      </c>
      <c r="G16" s="289">
        <v>6993</v>
      </c>
      <c r="H16" s="289">
        <v>6890</v>
      </c>
      <c r="I16" s="289">
        <v>6676</v>
      </c>
      <c r="J16" s="289">
        <v>6724</v>
      </c>
      <c r="K16" s="289">
        <v>7578</v>
      </c>
      <c r="L16" s="289">
        <v>7960</v>
      </c>
      <c r="M16" s="289">
        <v>6631</v>
      </c>
      <c r="N16" s="289">
        <v>6941</v>
      </c>
      <c r="O16" s="289">
        <v>6780</v>
      </c>
      <c r="P16" s="289">
        <v>7083</v>
      </c>
      <c r="Q16" s="289">
        <v>6955</v>
      </c>
      <c r="R16" s="289">
        <v>7090</v>
      </c>
    </row>
    <row r="17" spans="1:18" customFormat="1" x14ac:dyDescent="0.25">
      <c r="A17" s="290" t="s">
        <v>351</v>
      </c>
      <c r="B17" s="291">
        <f t="shared" ref="B17:R17" si="2">+B18+B19</f>
        <v>173682</v>
      </c>
      <c r="C17" s="291">
        <f t="shared" si="2"/>
        <v>165507</v>
      </c>
      <c r="D17" s="291">
        <f t="shared" si="2"/>
        <v>173516</v>
      </c>
      <c r="E17" s="291">
        <f t="shared" si="2"/>
        <v>180701</v>
      </c>
      <c r="F17" s="291">
        <f t="shared" si="2"/>
        <v>186802</v>
      </c>
      <c r="G17" s="291">
        <f t="shared" si="2"/>
        <v>182182</v>
      </c>
      <c r="H17" s="291">
        <f t="shared" si="2"/>
        <v>188855</v>
      </c>
      <c r="I17" s="291">
        <f t="shared" si="2"/>
        <v>195633</v>
      </c>
      <c r="J17" s="291">
        <f t="shared" si="2"/>
        <v>201848</v>
      </c>
      <c r="K17" s="291">
        <f t="shared" si="2"/>
        <v>205095</v>
      </c>
      <c r="L17" s="291">
        <f t="shared" si="2"/>
        <v>210342</v>
      </c>
      <c r="M17" s="291">
        <f t="shared" si="2"/>
        <v>204886</v>
      </c>
      <c r="N17" s="291">
        <f t="shared" si="2"/>
        <v>198327</v>
      </c>
      <c r="O17" s="291">
        <f t="shared" si="2"/>
        <v>195249</v>
      </c>
      <c r="P17" s="291">
        <f t="shared" si="2"/>
        <v>203320</v>
      </c>
      <c r="Q17" s="291">
        <f t="shared" si="2"/>
        <v>205109</v>
      </c>
      <c r="R17" s="291">
        <f t="shared" si="2"/>
        <v>209765</v>
      </c>
    </row>
    <row r="18" spans="1:18" customFormat="1" x14ac:dyDescent="0.25">
      <c r="A18" s="288" t="s">
        <v>352</v>
      </c>
      <c r="B18" s="289">
        <v>161017</v>
      </c>
      <c r="C18" s="289">
        <v>153682</v>
      </c>
      <c r="D18" s="289">
        <v>161105</v>
      </c>
      <c r="E18" s="289">
        <v>167476</v>
      </c>
      <c r="F18" s="289">
        <v>173258</v>
      </c>
      <c r="G18" s="289">
        <v>168792</v>
      </c>
      <c r="H18" s="289">
        <v>175038</v>
      </c>
      <c r="I18" s="289">
        <v>181251</v>
      </c>
      <c r="J18" s="289">
        <v>186852</v>
      </c>
      <c r="K18" s="289">
        <v>189647</v>
      </c>
      <c r="L18" s="289">
        <v>194613</v>
      </c>
      <c r="M18" s="289">
        <v>189305</v>
      </c>
      <c r="N18" s="289">
        <v>182930</v>
      </c>
      <c r="O18" s="289">
        <v>180183</v>
      </c>
      <c r="P18" s="289">
        <v>187579</v>
      </c>
      <c r="Q18" s="289">
        <v>189110</v>
      </c>
      <c r="R18" s="289">
        <v>193376</v>
      </c>
    </row>
    <row r="19" spans="1:18" customFormat="1" x14ac:dyDescent="0.25">
      <c r="A19" s="288" t="s">
        <v>346</v>
      </c>
      <c r="B19" s="289">
        <v>12665</v>
      </c>
      <c r="C19" s="289">
        <v>11825</v>
      </c>
      <c r="D19" s="289">
        <v>12411</v>
      </c>
      <c r="E19" s="289">
        <v>13225</v>
      </c>
      <c r="F19" s="289">
        <v>13544</v>
      </c>
      <c r="G19" s="289">
        <v>13390</v>
      </c>
      <c r="H19" s="289">
        <v>13817</v>
      </c>
      <c r="I19" s="289">
        <v>14382</v>
      </c>
      <c r="J19" s="289">
        <v>14996</v>
      </c>
      <c r="K19" s="289">
        <v>15448</v>
      </c>
      <c r="L19" s="289">
        <v>15729</v>
      </c>
      <c r="M19" s="289">
        <v>15581</v>
      </c>
      <c r="N19" s="289">
        <v>15397</v>
      </c>
      <c r="O19" s="289">
        <v>15066</v>
      </c>
      <c r="P19" s="289">
        <v>15741</v>
      </c>
      <c r="Q19" s="289">
        <v>15999</v>
      </c>
      <c r="R19" s="289">
        <v>16389</v>
      </c>
    </row>
    <row r="20" spans="1:18" x14ac:dyDescent="0.25">
      <c r="A20" s="283" t="s">
        <v>0</v>
      </c>
      <c r="B20" s="292">
        <f t="shared" ref="B20:R20" si="3">+B17+B14</f>
        <v>247350</v>
      </c>
      <c r="C20" s="292">
        <f t="shared" si="3"/>
        <v>238344</v>
      </c>
      <c r="D20" s="292">
        <f t="shared" si="3"/>
        <v>248802</v>
      </c>
      <c r="E20" s="292">
        <f t="shared" si="3"/>
        <v>256980</v>
      </c>
      <c r="F20" s="292">
        <f t="shared" si="3"/>
        <v>262745</v>
      </c>
      <c r="G20" s="292">
        <f t="shared" si="3"/>
        <v>260206</v>
      </c>
      <c r="H20" s="292">
        <f t="shared" si="3"/>
        <v>264975</v>
      </c>
      <c r="I20" s="292">
        <f t="shared" si="3"/>
        <v>272624</v>
      </c>
      <c r="J20" s="292">
        <f t="shared" si="3"/>
        <v>278749</v>
      </c>
      <c r="K20" s="292">
        <f t="shared" si="3"/>
        <v>282847</v>
      </c>
      <c r="L20" s="292">
        <f t="shared" si="3"/>
        <v>287958</v>
      </c>
      <c r="M20" s="292">
        <f t="shared" si="3"/>
        <v>282409</v>
      </c>
      <c r="N20" s="292">
        <f t="shared" si="3"/>
        <v>276788</v>
      </c>
      <c r="O20" s="292">
        <f t="shared" si="3"/>
        <v>271909</v>
      </c>
      <c r="P20" s="292">
        <f t="shared" si="3"/>
        <v>282083</v>
      </c>
      <c r="Q20" s="292">
        <f t="shared" si="3"/>
        <v>282520</v>
      </c>
      <c r="R20" s="292">
        <f t="shared" si="3"/>
        <v>287537</v>
      </c>
    </row>
    <row r="21" spans="1:18" x14ac:dyDescent="0.25">
      <c r="A21" s="52"/>
    </row>
    <row r="22" spans="1:18" ht="46.5" customHeight="1" x14ac:dyDescent="0.25">
      <c r="A22" s="1117" t="s">
        <v>902</v>
      </c>
      <c r="B22" s="1114"/>
      <c r="C22" s="1114"/>
      <c r="D22" s="1114"/>
      <c r="E22" s="1114"/>
      <c r="F22" s="1114"/>
      <c r="G22" s="1114"/>
      <c r="H22" s="1114"/>
      <c r="I22" s="1114"/>
      <c r="J22" s="1114"/>
      <c r="K22" s="1114"/>
      <c r="L22" s="1114"/>
      <c r="M22" s="1114"/>
      <c r="N22" s="1114"/>
      <c r="O22" s="1114"/>
      <c r="P22" s="1114"/>
      <c r="Q22" s="561"/>
      <c r="R22" s="561"/>
    </row>
  </sheetData>
  <mergeCells count="1">
    <mergeCell ref="A22:P22"/>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D3FB9-C295-49FE-A968-63352FEDD67E}">
  <sheetPr>
    <tabColor rgb="FF002060"/>
  </sheetPr>
  <dimension ref="A1:N42"/>
  <sheetViews>
    <sheetView showGridLines="0" view="pageBreakPreview" zoomScaleNormal="85" zoomScaleSheetLayoutView="100" workbookViewId="0">
      <selection activeCell="B2" sqref="B2:I2"/>
    </sheetView>
  </sheetViews>
  <sheetFormatPr baseColWidth="10" defaultColWidth="11.5703125" defaultRowHeight="12" x14ac:dyDescent="0.2"/>
  <cols>
    <col min="1" max="1" width="17" style="3" customWidth="1"/>
    <col min="2" max="4" width="15.7109375" style="2" customWidth="1"/>
    <col min="5" max="11" width="15.7109375" style="3" customWidth="1"/>
    <col min="12" max="12" width="2.28515625" style="3" customWidth="1"/>
    <col min="13" max="13" width="11.5703125" style="120"/>
    <col min="14" max="14" width="12.28515625" style="3" bestFit="1" customWidth="1"/>
    <col min="15" max="16384" width="11.5703125" style="3"/>
  </cols>
  <sheetData>
    <row r="1" spans="1:13" ht="12.75" x14ac:dyDescent="0.2">
      <c r="A1" s="100" t="s">
        <v>425</v>
      </c>
      <c r="B1" s="396"/>
      <c r="C1" s="396"/>
      <c r="D1" s="396"/>
    </row>
    <row r="2" spans="1:13" ht="36.75" customHeight="1" x14ac:dyDescent="0.2">
      <c r="A2" s="1118" t="s">
        <v>426</v>
      </c>
      <c r="B2" s="1118"/>
      <c r="C2" s="1118"/>
      <c r="D2" s="1118"/>
      <c r="E2" s="1118"/>
      <c r="F2" s="1118"/>
      <c r="G2" s="1118"/>
    </row>
    <row r="4" spans="1:13" ht="15" x14ac:dyDescent="0.25">
      <c r="A4" s="397" t="s">
        <v>427</v>
      </c>
      <c r="B4" s="398">
        <v>2017</v>
      </c>
      <c r="C4" s="399">
        <v>2018</v>
      </c>
      <c r="D4" s="399">
        <v>2019</v>
      </c>
      <c r="E4" s="399">
        <v>2020</v>
      </c>
      <c r="F4" s="399">
        <v>2021</v>
      </c>
      <c r="G4" s="399">
        <v>2022</v>
      </c>
      <c r="H4" s="399">
        <v>2023</v>
      </c>
      <c r="I4" s="399">
        <v>2024</v>
      </c>
      <c r="J4" s="399">
        <v>2025</v>
      </c>
      <c r="K4" s="399" t="s">
        <v>765</v>
      </c>
      <c r="L4"/>
    </row>
    <row r="5" spans="1:13" ht="12.75" x14ac:dyDescent="0.2">
      <c r="A5" s="400" t="s">
        <v>428</v>
      </c>
      <c r="B5" s="401">
        <v>763697136.64720368</v>
      </c>
      <c r="C5" s="401">
        <v>1538755561.3522799</v>
      </c>
      <c r="D5" s="401">
        <v>1338540643.0920179</v>
      </c>
      <c r="E5" s="401">
        <v>924550904.85911989</v>
      </c>
      <c r="F5" s="401">
        <v>1489606410.7062762</v>
      </c>
      <c r="G5" s="401">
        <v>2906989969.7614036</v>
      </c>
      <c r="H5" s="401">
        <v>1784596247.9300802</v>
      </c>
      <c r="I5" s="401">
        <v>1583684885.1000242</v>
      </c>
      <c r="J5" s="401">
        <v>1790962183.5215564</v>
      </c>
      <c r="K5" s="401">
        <v>791970868.23814595</v>
      </c>
      <c r="L5" s="402"/>
      <c r="M5" s="873"/>
    </row>
    <row r="6" spans="1:13" ht="12.75" x14ac:dyDescent="0.2">
      <c r="A6" s="400" t="s">
        <v>429</v>
      </c>
      <c r="B6" s="401">
        <v>541508149.34888995</v>
      </c>
      <c r="C6" s="401">
        <v>869495869.71600986</v>
      </c>
      <c r="D6" s="401">
        <v>1043065611.4294121</v>
      </c>
      <c r="E6" s="401">
        <v>757768870.09938431</v>
      </c>
      <c r="F6" s="401">
        <v>1507199425.1820052</v>
      </c>
      <c r="G6" s="401">
        <v>1499971451.1666107</v>
      </c>
      <c r="H6" s="401">
        <v>1132020267.8957071</v>
      </c>
      <c r="I6" s="401">
        <v>1208374834.3011656</v>
      </c>
      <c r="J6" s="401">
        <v>1285342716.2762067</v>
      </c>
      <c r="K6" s="401">
        <v>468013994.21888584</v>
      </c>
      <c r="L6" s="402"/>
      <c r="M6" s="873"/>
    </row>
    <row r="7" spans="1:13" ht="12.75" x14ac:dyDescent="0.2">
      <c r="A7" s="400" t="s">
        <v>433</v>
      </c>
      <c r="B7" s="401">
        <v>131188255.46103016</v>
      </c>
      <c r="C7" s="401">
        <v>219552890.38589999</v>
      </c>
      <c r="D7" s="401">
        <v>260149008.08051157</v>
      </c>
      <c r="E7" s="401">
        <v>242404829.68301129</v>
      </c>
      <c r="F7" s="401">
        <v>423283448.74851519</v>
      </c>
      <c r="G7" s="401">
        <v>778302577.6300832</v>
      </c>
      <c r="H7" s="401">
        <v>621250274.8130492</v>
      </c>
      <c r="I7" s="401">
        <v>1034031267.4078258</v>
      </c>
      <c r="J7" s="401">
        <v>1025642311.5120202</v>
      </c>
      <c r="K7" s="401">
        <v>432762025.63250071</v>
      </c>
      <c r="L7" s="402"/>
      <c r="M7" s="873"/>
    </row>
    <row r="8" spans="1:13" ht="12.75" x14ac:dyDescent="0.2">
      <c r="A8" s="400" t="s">
        <v>435</v>
      </c>
      <c r="B8" s="401">
        <v>327055932.94078314</v>
      </c>
      <c r="C8" s="401">
        <v>287545986.22107995</v>
      </c>
      <c r="D8" s="401">
        <v>232075398.83061412</v>
      </c>
      <c r="E8" s="401">
        <v>257573602.17469963</v>
      </c>
      <c r="F8" s="401">
        <v>405850821.23998946</v>
      </c>
      <c r="G8" s="401">
        <v>589157681.24090171</v>
      </c>
      <c r="H8" s="401">
        <v>496137660.46374714</v>
      </c>
      <c r="I8" s="401">
        <v>494038226.17757148</v>
      </c>
      <c r="J8" s="401">
        <v>893648826.04918838</v>
      </c>
      <c r="K8" s="401">
        <v>413179437.80964458</v>
      </c>
      <c r="L8" s="402"/>
      <c r="M8" s="873"/>
    </row>
    <row r="9" spans="1:13" ht="12.75" x14ac:dyDescent="0.2">
      <c r="A9" s="400" t="s">
        <v>431</v>
      </c>
      <c r="B9" s="401">
        <v>136356979.96212474</v>
      </c>
      <c r="C9" s="401">
        <v>224550867.73710001</v>
      </c>
      <c r="D9" s="401">
        <v>296051121.90858167</v>
      </c>
      <c r="E9" s="401">
        <v>432277170.22909284</v>
      </c>
      <c r="F9" s="401">
        <v>639750145.24869096</v>
      </c>
      <c r="G9" s="401">
        <v>1151952606.045912</v>
      </c>
      <c r="H9" s="401">
        <v>600758562.91867125</v>
      </c>
      <c r="I9" s="401">
        <v>746953645.11537814</v>
      </c>
      <c r="J9" s="401">
        <v>978261661.48353922</v>
      </c>
      <c r="K9" s="401">
        <v>402417108.15588355</v>
      </c>
      <c r="L9" s="402"/>
      <c r="M9" s="873"/>
    </row>
    <row r="10" spans="1:13" ht="12.75" x14ac:dyDescent="0.2">
      <c r="A10" s="400" t="s">
        <v>436</v>
      </c>
      <c r="B10" s="401">
        <v>272167011.57288229</v>
      </c>
      <c r="C10" s="401">
        <v>193163162.79499999</v>
      </c>
      <c r="D10" s="401">
        <v>191195008.66329765</v>
      </c>
      <c r="E10" s="401">
        <v>297926625.58165723</v>
      </c>
      <c r="F10" s="401">
        <v>400987625.63317901</v>
      </c>
      <c r="G10" s="401">
        <v>391837893.9307729</v>
      </c>
      <c r="H10" s="401">
        <v>241533678.82649976</v>
      </c>
      <c r="I10" s="401">
        <v>228397759.27171227</v>
      </c>
      <c r="J10" s="401">
        <v>576439666.74130726</v>
      </c>
      <c r="K10" s="401">
        <v>345651989.44749039</v>
      </c>
      <c r="L10" s="402"/>
      <c r="M10" s="874"/>
    </row>
    <row r="11" spans="1:13" ht="12.75" x14ac:dyDescent="0.2">
      <c r="A11" s="400" t="s">
        <v>430</v>
      </c>
      <c r="B11" s="401">
        <v>122883926.66806822</v>
      </c>
      <c r="C11" s="401">
        <v>186469358.70390001</v>
      </c>
      <c r="D11" s="401">
        <v>135952129.10717773</v>
      </c>
      <c r="E11" s="401">
        <v>235587330.43529028</v>
      </c>
      <c r="F11" s="401">
        <v>540923654.37573445</v>
      </c>
      <c r="G11" s="401">
        <v>1301959152.1800368</v>
      </c>
      <c r="H11" s="401">
        <v>960328375.16385508</v>
      </c>
      <c r="I11" s="401">
        <v>872924720.24443448</v>
      </c>
      <c r="J11" s="401">
        <v>882824389.78905451</v>
      </c>
      <c r="K11" s="401">
        <v>339951304.20571035</v>
      </c>
      <c r="L11" s="402"/>
      <c r="M11" s="874"/>
    </row>
    <row r="12" spans="1:13" ht="12.75" x14ac:dyDescent="0.2">
      <c r="A12" s="400" t="s">
        <v>432</v>
      </c>
      <c r="B12" s="401">
        <v>227611902.56232706</v>
      </c>
      <c r="C12" s="401">
        <v>387901922.66031998</v>
      </c>
      <c r="D12" s="401">
        <v>374260532.63893145</v>
      </c>
      <c r="E12" s="401">
        <v>347787885.8782028</v>
      </c>
      <c r="F12" s="401">
        <v>484875977.29469717</v>
      </c>
      <c r="G12" s="401">
        <v>711528223.09067392</v>
      </c>
      <c r="H12" s="401">
        <v>424626437.3789655</v>
      </c>
      <c r="I12" s="401">
        <v>574726626.26898849</v>
      </c>
      <c r="J12" s="401">
        <v>592674380.55228913</v>
      </c>
      <c r="K12" s="401">
        <v>289452957.93696856</v>
      </c>
      <c r="L12" s="402"/>
      <c r="M12" s="874"/>
    </row>
    <row r="13" spans="1:13" ht="12.75" x14ac:dyDescent="0.2">
      <c r="A13" s="400" t="s">
        <v>438</v>
      </c>
      <c r="B13" s="401">
        <v>138327589.57797658</v>
      </c>
      <c r="C13" s="401">
        <v>135513641.22571999</v>
      </c>
      <c r="D13" s="401">
        <v>103743810.59465368</v>
      </c>
      <c r="E13" s="401">
        <v>138747973.8251988</v>
      </c>
      <c r="F13" s="401">
        <v>142075284.55517718</v>
      </c>
      <c r="G13" s="401">
        <v>434380541.21987325</v>
      </c>
      <c r="H13" s="401">
        <v>276628005.73058379</v>
      </c>
      <c r="I13" s="401">
        <v>263344294.2395083</v>
      </c>
      <c r="J13" s="401">
        <v>422328284.47662169</v>
      </c>
      <c r="K13" s="401">
        <v>167680218.74487641</v>
      </c>
      <c r="L13" s="402"/>
      <c r="M13" s="874"/>
    </row>
    <row r="14" spans="1:13" ht="12.75" x14ac:dyDescent="0.2">
      <c r="A14" s="400" t="s">
        <v>434</v>
      </c>
      <c r="B14" s="401">
        <v>324950628.46263272</v>
      </c>
      <c r="C14" s="401">
        <v>315586867.16687</v>
      </c>
      <c r="D14" s="401">
        <v>277660674.51767063</v>
      </c>
      <c r="E14" s="401">
        <v>245695348.41946793</v>
      </c>
      <c r="F14" s="401">
        <v>292913965.19033945</v>
      </c>
      <c r="G14" s="401">
        <v>379096117.19090271</v>
      </c>
      <c r="H14" s="401">
        <v>302901950.26407653</v>
      </c>
      <c r="I14" s="401">
        <v>311608839.28559732</v>
      </c>
      <c r="J14" s="401">
        <v>481677364.2200284</v>
      </c>
      <c r="K14" s="401">
        <v>159213673.2058937</v>
      </c>
      <c r="L14" s="402"/>
      <c r="M14" s="874"/>
    </row>
    <row r="15" spans="1:13" ht="12.75" x14ac:dyDescent="0.2">
      <c r="A15" s="400" t="s">
        <v>437</v>
      </c>
      <c r="B15" s="401">
        <v>104478499.19148935</v>
      </c>
      <c r="C15" s="401">
        <v>187976278.78904</v>
      </c>
      <c r="D15" s="401">
        <v>144971943.18128914</v>
      </c>
      <c r="E15" s="401">
        <v>64317113.420949295</v>
      </c>
      <c r="F15" s="401">
        <v>99569605.013584509</v>
      </c>
      <c r="G15" s="401">
        <v>364425078.26493734</v>
      </c>
      <c r="H15" s="401">
        <v>253202218.27251732</v>
      </c>
      <c r="I15" s="401">
        <v>175671378.72881177</v>
      </c>
      <c r="J15" s="401">
        <v>308105816.0740332</v>
      </c>
      <c r="K15" s="401">
        <v>103430492.92547859</v>
      </c>
      <c r="L15" s="402"/>
      <c r="M15" s="874"/>
    </row>
    <row r="16" spans="1:13" ht="12.75" x14ac:dyDescent="0.2">
      <c r="A16" s="400" t="s">
        <v>441</v>
      </c>
      <c r="B16" s="401">
        <v>82028454.668843776</v>
      </c>
      <c r="C16" s="401">
        <v>112715529.84332</v>
      </c>
      <c r="D16" s="401">
        <v>104096132.55902585</v>
      </c>
      <c r="E16" s="401">
        <v>59561652.249217242</v>
      </c>
      <c r="F16" s="401">
        <v>62930067.91201254</v>
      </c>
      <c r="G16" s="401">
        <v>127616459.91505076</v>
      </c>
      <c r="H16" s="401">
        <v>100419878.43757316</v>
      </c>
      <c r="I16" s="401">
        <v>110466790.63696405</v>
      </c>
      <c r="J16" s="401">
        <v>195262742.05054075</v>
      </c>
      <c r="K16" s="401">
        <v>74161600.20649299</v>
      </c>
      <c r="L16" s="402"/>
      <c r="M16" s="874"/>
    </row>
    <row r="17" spans="1:14" ht="12.75" x14ac:dyDescent="0.2">
      <c r="A17" s="400" t="s">
        <v>439</v>
      </c>
      <c r="B17" s="401">
        <v>133154121.32013087</v>
      </c>
      <c r="C17" s="401">
        <v>164027493.34915999</v>
      </c>
      <c r="D17" s="401">
        <v>154141789.48205101</v>
      </c>
      <c r="E17" s="401">
        <v>115837950.53552753</v>
      </c>
      <c r="F17" s="401">
        <v>178531635.40426666</v>
      </c>
      <c r="G17" s="401">
        <v>231308289.86436662</v>
      </c>
      <c r="H17" s="401">
        <v>157360594.96352369</v>
      </c>
      <c r="I17" s="401">
        <v>140836701.23690817</v>
      </c>
      <c r="J17" s="401">
        <v>233179044.0575245</v>
      </c>
      <c r="K17" s="401">
        <v>63855930.527440093</v>
      </c>
      <c r="L17" s="402"/>
      <c r="M17" s="874"/>
    </row>
    <row r="18" spans="1:14" ht="12.75" x14ac:dyDescent="0.2">
      <c r="A18" s="400" t="s">
        <v>440</v>
      </c>
      <c r="B18" s="401">
        <v>40902318.071357079</v>
      </c>
      <c r="C18" s="401">
        <v>65415326.179779999</v>
      </c>
      <c r="D18" s="401">
        <v>46811127.651361644</v>
      </c>
      <c r="E18" s="401">
        <v>80390266.921754465</v>
      </c>
      <c r="F18" s="401">
        <v>111945525.5520362</v>
      </c>
      <c r="G18" s="401">
        <v>165071381.3721655</v>
      </c>
      <c r="H18" s="401">
        <v>108518643.34688735</v>
      </c>
      <c r="I18" s="401">
        <v>88279382.849282295</v>
      </c>
      <c r="J18" s="401">
        <v>131547721.0870277</v>
      </c>
      <c r="K18" s="401">
        <v>52708569.454608433</v>
      </c>
      <c r="L18" s="402"/>
      <c r="M18" s="874"/>
    </row>
    <row r="19" spans="1:14" ht="12.75" x14ac:dyDescent="0.2">
      <c r="A19" s="400" t="s">
        <v>442</v>
      </c>
      <c r="B19" s="401">
        <v>13929045.176468935</v>
      </c>
      <c r="C19" s="401">
        <v>9639181.864599999</v>
      </c>
      <c r="D19" s="401">
        <v>9614887.3789981753</v>
      </c>
      <c r="E19" s="401">
        <v>16251306.838739339</v>
      </c>
      <c r="F19" s="401">
        <v>16309201.577606764</v>
      </c>
      <c r="G19" s="401">
        <v>39401246.590282783</v>
      </c>
      <c r="H19" s="401">
        <v>155265130.28780186</v>
      </c>
      <c r="I19" s="401">
        <v>165346911.84009668</v>
      </c>
      <c r="J19" s="401">
        <v>147121931.28097549</v>
      </c>
      <c r="K19" s="401">
        <v>33184477.603862062</v>
      </c>
      <c r="L19" s="402"/>
      <c r="M19" s="874"/>
    </row>
    <row r="20" spans="1:14" ht="12.75" x14ac:dyDescent="0.2">
      <c r="A20" s="400" t="s">
        <v>443</v>
      </c>
      <c r="B20" s="401">
        <v>15854103.314053014</v>
      </c>
      <c r="C20" s="401">
        <v>18399498.831899997</v>
      </c>
      <c r="D20" s="401">
        <v>18128058.36859753</v>
      </c>
      <c r="E20" s="401">
        <v>18306277.375074893</v>
      </c>
      <c r="F20" s="401">
        <v>18017005.49448806</v>
      </c>
      <c r="G20" s="401">
        <v>23584638.910057444</v>
      </c>
      <c r="H20" s="401">
        <v>24223192.298022892</v>
      </c>
      <c r="I20" s="401">
        <v>40005909.303507052</v>
      </c>
      <c r="J20" s="401">
        <v>68423253.237228647</v>
      </c>
      <c r="K20" s="401">
        <v>19011036.466138057</v>
      </c>
      <c r="L20" s="402"/>
      <c r="M20" s="874"/>
      <c r="N20" s="403"/>
    </row>
    <row r="21" spans="1:14" ht="12.75" x14ac:dyDescent="0.2">
      <c r="A21" s="400" t="s">
        <v>444</v>
      </c>
      <c r="B21" s="401">
        <v>6547623.2617000006</v>
      </c>
      <c r="C21" s="401">
        <v>6231787.3898499999</v>
      </c>
      <c r="D21" s="401">
        <v>6008574.417040281</v>
      </c>
      <c r="E21" s="401">
        <v>7885246.3756776359</v>
      </c>
      <c r="F21" s="401">
        <v>7656701.8052467592</v>
      </c>
      <c r="G21" s="401">
        <v>9002161.7391905803</v>
      </c>
      <c r="H21" s="401">
        <v>7737160.4530204516</v>
      </c>
      <c r="I21" s="401">
        <v>8758022.0222891849</v>
      </c>
      <c r="J21" s="401">
        <v>7910774.914418174</v>
      </c>
      <c r="K21" s="401">
        <v>4402787.218670927</v>
      </c>
      <c r="L21" s="402"/>
      <c r="M21" s="874"/>
    </row>
    <row r="22" spans="1:14" ht="12.75" x14ac:dyDescent="0.2">
      <c r="A22" s="400" t="s">
        <v>446</v>
      </c>
      <c r="B22" s="401">
        <v>11316086.427496459</v>
      </c>
      <c r="C22" s="401">
        <v>23651260.214620002</v>
      </c>
      <c r="D22" s="401">
        <v>15465473.703236479</v>
      </c>
      <c r="E22" s="401">
        <v>9080756.4072104357</v>
      </c>
      <c r="F22" s="401">
        <v>7019351.0208925996</v>
      </c>
      <c r="G22" s="401">
        <v>7277520.4297423838</v>
      </c>
      <c r="H22" s="401">
        <v>7442495.8230020683</v>
      </c>
      <c r="I22" s="401">
        <v>11056657.670265798</v>
      </c>
      <c r="J22" s="401">
        <v>14720796.140863162</v>
      </c>
      <c r="K22" s="401">
        <v>3645028.5976971015</v>
      </c>
      <c r="L22" s="402"/>
      <c r="M22" s="874"/>
    </row>
    <row r="23" spans="1:14" ht="12.75" x14ac:dyDescent="0.2">
      <c r="A23" s="400" t="s">
        <v>447</v>
      </c>
      <c r="B23" s="401">
        <v>2926337.6958999997</v>
      </c>
      <c r="C23" s="401">
        <v>2482483.5123299998</v>
      </c>
      <c r="D23" s="401">
        <v>2314067.4608615283</v>
      </c>
      <c r="E23" s="401">
        <v>2725409.8561216169</v>
      </c>
      <c r="F23" s="401">
        <v>5179396.3332794718</v>
      </c>
      <c r="G23" s="401">
        <v>5127761.8147025798</v>
      </c>
      <c r="H23" s="401">
        <v>5353007.8559589926</v>
      </c>
      <c r="I23" s="401">
        <v>5255449.2869282132</v>
      </c>
      <c r="J23" s="401">
        <v>2731366.8022781801</v>
      </c>
      <c r="K23" s="401">
        <v>2020403.5554299557</v>
      </c>
      <c r="L23" s="402"/>
      <c r="M23" s="874"/>
    </row>
    <row r="24" spans="1:14" ht="12.75" x14ac:dyDescent="0.2">
      <c r="A24" s="400" t="s">
        <v>445</v>
      </c>
      <c r="B24" s="401">
        <v>2459545.6821000003</v>
      </c>
      <c r="C24" s="401">
        <v>2294806.98325</v>
      </c>
      <c r="D24" s="401">
        <v>2818617.4189774888</v>
      </c>
      <c r="E24" s="401">
        <v>2574450.5375817707</v>
      </c>
      <c r="F24" s="401">
        <v>3050984.6852615234</v>
      </c>
      <c r="G24" s="401">
        <v>3428563.6587596955</v>
      </c>
      <c r="H24" s="401">
        <v>3241107.332970473</v>
      </c>
      <c r="I24" s="401">
        <v>2972047.8200155683</v>
      </c>
      <c r="J24" s="401">
        <v>3346975.4114854727</v>
      </c>
      <c r="K24" s="401">
        <v>1089959.6218715815</v>
      </c>
      <c r="L24" s="402"/>
      <c r="M24" s="874"/>
    </row>
    <row r="25" spans="1:14" ht="12" customHeight="1" x14ac:dyDescent="0.2">
      <c r="A25" s="400" t="s">
        <v>449</v>
      </c>
      <c r="B25" s="401">
        <v>138607.74124999999</v>
      </c>
      <c r="C25" s="401">
        <v>51698.7</v>
      </c>
      <c r="D25" s="401">
        <v>796532.59656573122</v>
      </c>
      <c r="E25" s="401">
        <v>269871.92775999999</v>
      </c>
      <c r="F25" s="401">
        <v>310226.00983628561</v>
      </c>
      <c r="G25" s="401">
        <v>121680.14303237597</v>
      </c>
      <c r="H25" s="401">
        <v>187009.38300606937</v>
      </c>
      <c r="I25" s="401">
        <v>311415.66533782915</v>
      </c>
      <c r="J25" s="401">
        <v>462162.1812490524</v>
      </c>
      <c r="K25" s="401">
        <v>395669.94337553642</v>
      </c>
      <c r="L25" s="402"/>
      <c r="M25" s="874"/>
      <c r="N25" s="403"/>
    </row>
    <row r="26" spans="1:14" ht="12.75" x14ac:dyDescent="0.2">
      <c r="A26" s="400" t="s">
        <v>448</v>
      </c>
      <c r="B26" s="401">
        <v>1953421.1561500002</v>
      </c>
      <c r="C26" s="401">
        <v>1974469.6207799998</v>
      </c>
      <c r="D26" s="401">
        <v>3326573.2081514923</v>
      </c>
      <c r="E26" s="401">
        <v>3236894.3039723476</v>
      </c>
      <c r="F26" s="401">
        <v>4304223.9769679606</v>
      </c>
      <c r="G26" s="401">
        <v>2660652.1127726398</v>
      </c>
      <c r="H26" s="401">
        <v>1562014.4240889621</v>
      </c>
      <c r="I26" s="401">
        <v>2476848.6427423134</v>
      </c>
      <c r="J26" s="401">
        <v>2819352.5902994694</v>
      </c>
      <c r="K26" s="401">
        <v>329031.75040367333</v>
      </c>
      <c r="L26" s="402"/>
      <c r="M26" s="874"/>
    </row>
    <row r="27" spans="1:14" ht="12.75" x14ac:dyDescent="0.2">
      <c r="A27" s="400" t="s">
        <v>451</v>
      </c>
      <c r="B27" s="401">
        <v>11714.80695</v>
      </c>
      <c r="C27" s="401">
        <v>4561.6499999999996</v>
      </c>
      <c r="D27" s="401">
        <v>98514.900000000009</v>
      </c>
      <c r="E27" s="401">
        <v>152382.32651863317</v>
      </c>
      <c r="F27" s="401">
        <v>437429.05606000003</v>
      </c>
      <c r="G27" s="401">
        <v>348567.93099999998</v>
      </c>
      <c r="H27" s="401">
        <v>285994.08658</v>
      </c>
      <c r="I27" s="401">
        <v>409447.94500000001</v>
      </c>
      <c r="J27" s="401">
        <v>417675.74439999997</v>
      </c>
      <c r="K27" s="401">
        <v>205126.10930789865</v>
      </c>
      <c r="L27" s="402"/>
      <c r="M27" s="874"/>
    </row>
    <row r="28" spans="1:14" ht="12.75" x14ac:dyDescent="0.2">
      <c r="A28" s="400" t="s">
        <v>450</v>
      </c>
      <c r="B28" s="401">
        <v>130993.5</v>
      </c>
      <c r="C28" s="401">
        <v>70696.3</v>
      </c>
      <c r="D28" s="401">
        <v>85879.494999999995</v>
      </c>
      <c r="E28" s="401">
        <v>127894.05298755187</v>
      </c>
      <c r="F28" s="401">
        <v>162967.48003844672</v>
      </c>
      <c r="G28" s="401">
        <v>181533.05207262436</v>
      </c>
      <c r="H28" s="401">
        <v>116385.79927355776</v>
      </c>
      <c r="I28" s="401">
        <v>133134.14986679205</v>
      </c>
      <c r="J28" s="401">
        <v>113310.2947217746</v>
      </c>
      <c r="K28" s="401">
        <v>19981.047540983607</v>
      </c>
      <c r="L28" s="402"/>
      <c r="M28" s="874"/>
    </row>
    <row r="29" spans="1:14" ht="12.75" x14ac:dyDescent="0.2">
      <c r="A29" s="400" t="s">
        <v>452</v>
      </c>
      <c r="B29" s="401">
        <v>24902.6855</v>
      </c>
      <c r="C29" s="401">
        <v>31659.407620000002</v>
      </c>
      <c r="D29" s="401">
        <v>46212.574770132938</v>
      </c>
      <c r="E29" s="401">
        <v>66382.008094191769</v>
      </c>
      <c r="F29" s="401">
        <v>59627.639649930774</v>
      </c>
      <c r="G29" s="401">
        <v>180435.3183192843</v>
      </c>
      <c r="H29" s="401">
        <v>253444.2975235428</v>
      </c>
      <c r="I29" s="401">
        <v>20048.527828970004</v>
      </c>
      <c r="J29" s="401">
        <v>10381.06864955136</v>
      </c>
      <c r="K29" s="401">
        <v>12203.555350339622</v>
      </c>
      <c r="L29" s="402"/>
      <c r="M29" s="874"/>
    </row>
    <row r="30" spans="1:14" ht="12.75" x14ac:dyDescent="0.2">
      <c r="A30" s="404"/>
      <c r="B30" s="404"/>
      <c r="C30" s="404"/>
      <c r="D30" s="404"/>
      <c r="E30" s="404"/>
      <c r="F30" s="404"/>
      <c r="G30" s="404"/>
      <c r="H30" s="404"/>
      <c r="I30" s="404"/>
      <c r="J30" s="132"/>
      <c r="K30" s="511"/>
      <c r="L30" s="402"/>
      <c r="M30" s="874"/>
    </row>
    <row r="31" spans="1:14" ht="12.75" x14ac:dyDescent="0.2">
      <c r="A31" s="405" t="s">
        <v>0</v>
      </c>
      <c r="B31" s="130">
        <f>SUM(B5:B29)</f>
        <v>3401603287.9033084</v>
      </c>
      <c r="C31" s="130">
        <f t="shared" ref="C31:H31" si="0">SUM(C5:C29)</f>
        <v>4953502860.6004276</v>
      </c>
      <c r="D31" s="130">
        <f t="shared" si="0"/>
        <v>4761418323.2587938</v>
      </c>
      <c r="E31" s="130">
        <f t="shared" si="0"/>
        <v>4261104396.3223124</v>
      </c>
      <c r="F31" s="130">
        <f t="shared" si="0"/>
        <v>6842950707.135829</v>
      </c>
      <c r="G31" s="130">
        <f t="shared" si="0"/>
        <v>11124912184.573622</v>
      </c>
      <c r="H31" s="130">
        <f t="shared" si="0"/>
        <v>7665949738.4469872</v>
      </c>
      <c r="I31" s="130">
        <f>SUM(I5:I29)</f>
        <v>8070085243.7380514</v>
      </c>
      <c r="J31" s="127">
        <f>SUM(J5:J29)</f>
        <v>10045975087.557508</v>
      </c>
      <c r="K31" s="127">
        <f>SUM(K5:K29)</f>
        <v>4168765876.1796675</v>
      </c>
      <c r="L31" s="402"/>
      <c r="M31" s="874"/>
    </row>
    <row r="32" spans="1:14" ht="12.75" x14ac:dyDescent="0.2">
      <c r="A32" s="406"/>
      <c r="B32" s="407"/>
      <c r="C32" s="407"/>
      <c r="D32" s="407"/>
      <c r="E32" s="408"/>
      <c r="F32" s="408"/>
      <c r="G32" s="408"/>
      <c r="H32" s="408"/>
      <c r="I32" s="408"/>
      <c r="J32" s="408"/>
      <c r="K32" s="408"/>
    </row>
    <row r="33" spans="1:12" ht="89.45" customHeight="1" x14ac:dyDescent="0.2">
      <c r="A33" s="1119" t="s">
        <v>877</v>
      </c>
      <c r="B33" s="1119"/>
      <c r="C33" s="1119"/>
      <c r="D33" s="1119"/>
      <c r="E33" s="1119"/>
      <c r="F33" s="1119"/>
      <c r="G33" s="1119"/>
      <c r="H33" s="1119"/>
      <c r="I33" s="1119"/>
      <c r="J33" s="1119"/>
      <c r="K33" s="1119"/>
      <c r="L33" s="132"/>
    </row>
    <row r="34" spans="1:12" ht="12.75" x14ac:dyDescent="0.2">
      <c r="B34" s="409"/>
      <c r="C34" s="409"/>
      <c r="D34" s="409"/>
      <c r="E34" s="115"/>
      <c r="I34" s="130"/>
      <c r="J34" s="130"/>
      <c r="K34" s="130"/>
      <c r="L34" s="130"/>
    </row>
    <row r="35" spans="1:12" ht="12.75" x14ac:dyDescent="0.2">
      <c r="B35" s="409"/>
      <c r="C35" s="409"/>
      <c r="D35" s="409"/>
      <c r="E35" s="115"/>
    </row>
    <row r="36" spans="1:12" ht="12.75" x14ac:dyDescent="0.2">
      <c r="B36" s="409"/>
      <c r="C36" s="409"/>
      <c r="D36" s="409"/>
      <c r="E36" s="256"/>
    </row>
    <row r="37" spans="1:12" ht="12.75" x14ac:dyDescent="0.2">
      <c r="B37" s="409"/>
      <c r="C37" s="409"/>
      <c r="D37" s="409"/>
      <c r="E37" s="115"/>
    </row>
    <row r="38" spans="1:12" ht="12.75" x14ac:dyDescent="0.2">
      <c r="B38" s="409"/>
      <c r="C38" s="409"/>
      <c r="D38" s="409"/>
      <c r="E38" s="115"/>
    </row>
    <row r="39" spans="1:12" ht="12.75" x14ac:dyDescent="0.2">
      <c r="B39" s="409"/>
      <c r="C39" s="409"/>
      <c r="D39" s="409"/>
      <c r="E39" s="115"/>
    </row>
    <row r="40" spans="1:12" ht="12.75" x14ac:dyDescent="0.2">
      <c r="B40" s="409"/>
      <c r="C40" s="409"/>
      <c r="D40" s="409"/>
      <c r="E40" s="115"/>
    </row>
    <row r="41" spans="1:12" ht="12.75" x14ac:dyDescent="0.2">
      <c r="B41" s="409"/>
      <c r="C41" s="409"/>
      <c r="D41" s="409"/>
      <c r="E41" s="115"/>
    </row>
    <row r="42" spans="1:12" ht="12.75" x14ac:dyDescent="0.2">
      <c r="B42" s="409"/>
      <c r="C42" s="409"/>
      <c r="D42" s="409"/>
      <c r="E42" s="115"/>
    </row>
  </sheetData>
  <mergeCells count="2">
    <mergeCell ref="A2:G2"/>
    <mergeCell ref="A33:K33"/>
  </mergeCells>
  <printOptions horizontalCentered="1" verticalCentered="1"/>
  <pageMargins left="0" right="0" top="0" bottom="0" header="0.31496062992125984" footer="0.31496062992125984"/>
  <pageSetup paperSize="9" scale="6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7BCBB-5145-4E04-A025-FD6FD4231846}">
  <sheetPr>
    <tabColor rgb="FF002060"/>
  </sheetPr>
  <dimension ref="A1:S91"/>
  <sheetViews>
    <sheetView showGridLines="0" view="pageBreakPreview" zoomScaleNormal="100" zoomScaleSheetLayoutView="100" workbookViewId="0">
      <selection activeCell="B2" sqref="B2:I2"/>
    </sheetView>
  </sheetViews>
  <sheetFormatPr baseColWidth="10" defaultColWidth="11.5703125" defaultRowHeight="12" x14ac:dyDescent="0.2"/>
  <cols>
    <col min="1" max="1" width="20.7109375" style="3" customWidth="1"/>
    <col min="2" max="2" width="15.7109375" style="431" customWidth="1"/>
    <col min="3" max="3" width="15.7109375" style="3" customWidth="1"/>
    <col min="4" max="5" width="15.7109375" style="410" customWidth="1"/>
    <col min="6" max="11" width="15.7109375" style="3" customWidth="1"/>
    <col min="12" max="12" width="3" style="3" customWidth="1"/>
    <col min="13" max="13" width="12.28515625" style="3" bestFit="1" customWidth="1"/>
    <col min="14" max="16" width="11.5703125" style="3"/>
    <col min="17" max="18" width="0" style="3" hidden="1" customWidth="1"/>
    <col min="19" max="16384" width="11.5703125" style="3"/>
  </cols>
  <sheetData>
    <row r="1" spans="1:15" ht="12.75" x14ac:dyDescent="0.2">
      <c r="A1" s="100" t="s">
        <v>453</v>
      </c>
      <c r="B1" s="115"/>
    </row>
    <row r="2" spans="1:15" ht="31.5" customHeight="1" x14ac:dyDescent="0.25">
      <c r="A2" s="1120" t="s">
        <v>454</v>
      </c>
      <c r="B2" s="1120"/>
      <c r="C2" s="1120"/>
      <c r="D2" s="1120"/>
      <c r="E2" s="1120"/>
      <c r="F2" s="1120"/>
      <c r="G2" s="1120"/>
      <c r="H2" s="411"/>
    </row>
    <row r="3" spans="1:15" ht="12.75" x14ac:dyDescent="0.2">
      <c r="A3" s="132"/>
      <c r="B3" s="115"/>
      <c r="D3" s="412"/>
      <c r="E3" s="412"/>
      <c r="G3" s="120"/>
      <c r="H3" s="120"/>
      <c r="I3" s="413"/>
      <c r="J3" s="413"/>
      <c r="K3" s="413"/>
    </row>
    <row r="4" spans="1:15" ht="13.5" thickBot="1" x14ac:dyDescent="0.25">
      <c r="A4" s="397" t="s">
        <v>427</v>
      </c>
      <c r="B4" s="398">
        <v>2017</v>
      </c>
      <c r="C4" s="398">
        <v>2018</v>
      </c>
      <c r="D4" s="398">
        <v>2019</v>
      </c>
      <c r="E4" s="398">
        <v>2020</v>
      </c>
      <c r="F4" s="398">
        <v>2021</v>
      </c>
      <c r="G4" s="398">
        <v>2022</v>
      </c>
      <c r="H4" s="398">
        <v>2023</v>
      </c>
      <c r="I4" s="398">
        <v>2024</v>
      </c>
      <c r="J4" s="398">
        <v>2025</v>
      </c>
      <c r="K4" s="911" t="s">
        <v>765</v>
      </c>
      <c r="L4" s="413"/>
      <c r="O4" s="875"/>
    </row>
    <row r="5" spans="1:15" ht="13.5" thickBot="1" x14ac:dyDescent="0.25">
      <c r="A5" s="414" t="s">
        <v>455</v>
      </c>
      <c r="B5" s="415">
        <f t="shared" ref="B5:K5" si="0">SUM(B6:B30)</f>
        <v>1890777102.5600004</v>
      </c>
      <c r="C5" s="415">
        <f t="shared" si="0"/>
        <v>3185578835.4300003</v>
      </c>
      <c r="D5" s="415">
        <f t="shared" si="0"/>
        <v>2927116454.2500005</v>
      </c>
      <c r="E5" s="415">
        <f t="shared" si="0"/>
        <v>2648430124.3700008</v>
      </c>
      <c r="F5" s="415">
        <f t="shared" si="0"/>
        <v>2981711958.4000001</v>
      </c>
      <c r="G5" s="415">
        <f t="shared" si="0"/>
        <v>7875150511.4099979</v>
      </c>
      <c r="H5" s="415">
        <f t="shared" si="0"/>
        <v>5253597349.9700003</v>
      </c>
      <c r="I5" s="415">
        <f t="shared" si="0"/>
        <v>5579381144.249999</v>
      </c>
      <c r="J5" s="415">
        <f t="shared" si="0"/>
        <v>6992633407.2599993</v>
      </c>
      <c r="K5" s="415">
        <f t="shared" si="0"/>
        <v>2212053314.8200002</v>
      </c>
      <c r="L5" s="401"/>
      <c r="O5" s="875"/>
    </row>
    <row r="6" spans="1:15" ht="12.75" x14ac:dyDescent="0.2">
      <c r="A6" s="400" t="s">
        <v>428</v>
      </c>
      <c r="B6" s="401">
        <v>494474963.68000001</v>
      </c>
      <c r="C6" s="401">
        <v>1085384780.1799998</v>
      </c>
      <c r="D6" s="401">
        <v>1031284773.38</v>
      </c>
      <c r="E6" s="401">
        <v>762972221.68000007</v>
      </c>
      <c r="F6" s="401">
        <v>848977061.24000001</v>
      </c>
      <c r="G6" s="401">
        <v>2086366169.0300002</v>
      </c>
      <c r="H6" s="401">
        <v>1405742153.3800001</v>
      </c>
      <c r="I6" s="401">
        <v>1225744176.8799999</v>
      </c>
      <c r="J6" s="401">
        <v>1346249640.04</v>
      </c>
      <c r="K6" s="401">
        <v>477425718.5</v>
      </c>
      <c r="L6" s="416"/>
      <c r="M6" s="403"/>
      <c r="O6" s="875"/>
    </row>
    <row r="7" spans="1:15" ht="12.75" x14ac:dyDescent="0.2">
      <c r="A7" s="400" t="s">
        <v>429</v>
      </c>
      <c r="B7" s="401">
        <v>258608519.87</v>
      </c>
      <c r="C7" s="401">
        <v>531759344.56</v>
      </c>
      <c r="D7" s="401">
        <v>409620300.06999999</v>
      </c>
      <c r="E7" s="401">
        <v>248719168.84999999</v>
      </c>
      <c r="F7" s="401">
        <v>215808290.16999999</v>
      </c>
      <c r="G7" s="401">
        <v>1118649480.3899999</v>
      </c>
      <c r="H7" s="401">
        <v>858603333.44000006</v>
      </c>
      <c r="I7" s="401">
        <v>954970474.49000001</v>
      </c>
      <c r="J7" s="401">
        <v>1035984771.22</v>
      </c>
      <c r="K7" s="401">
        <v>313647119.5</v>
      </c>
      <c r="L7" s="416"/>
      <c r="M7" s="403"/>
      <c r="O7" s="875"/>
    </row>
    <row r="8" spans="1:15" ht="12.75" x14ac:dyDescent="0.2">
      <c r="A8" s="400" t="s">
        <v>431</v>
      </c>
      <c r="B8" s="401">
        <v>94715680.090000004</v>
      </c>
      <c r="C8" s="401">
        <v>166692977.56</v>
      </c>
      <c r="D8" s="401">
        <v>219003987.89000002</v>
      </c>
      <c r="E8" s="401">
        <v>341034251.15999997</v>
      </c>
      <c r="F8" s="401">
        <v>387924184.31999999</v>
      </c>
      <c r="G8" s="401">
        <v>840677621.75999999</v>
      </c>
      <c r="H8" s="401">
        <v>437310674.51999998</v>
      </c>
      <c r="I8" s="401">
        <v>526678580.03999996</v>
      </c>
      <c r="J8" s="401">
        <v>716678093</v>
      </c>
      <c r="K8" s="401">
        <v>237022025.5</v>
      </c>
      <c r="L8" s="416"/>
      <c r="M8" s="403"/>
      <c r="O8" s="875"/>
    </row>
    <row r="9" spans="1:15" s="120" customFormat="1" ht="12.75" x14ac:dyDescent="0.2">
      <c r="A9" s="400" t="s">
        <v>430</v>
      </c>
      <c r="B9" s="401">
        <v>93245662.599999994</v>
      </c>
      <c r="C9" s="401">
        <v>166903539.21000001</v>
      </c>
      <c r="D9" s="401">
        <v>99776063.209999993</v>
      </c>
      <c r="E9" s="401">
        <v>177605902.91</v>
      </c>
      <c r="F9" s="401">
        <v>260483616.35999998</v>
      </c>
      <c r="G9" s="401">
        <v>827667762.97000003</v>
      </c>
      <c r="H9" s="401">
        <v>707485634.02999997</v>
      </c>
      <c r="I9" s="401">
        <v>644009684.25</v>
      </c>
      <c r="J9" s="401">
        <v>671547777.43000007</v>
      </c>
      <c r="K9" s="401">
        <v>225118155</v>
      </c>
      <c r="L9" s="416"/>
      <c r="M9" s="510"/>
      <c r="O9" s="875"/>
    </row>
    <row r="10" spans="1:15" ht="12.75" x14ac:dyDescent="0.2">
      <c r="A10" s="400" t="s">
        <v>433</v>
      </c>
      <c r="B10" s="401">
        <v>87391273.040000007</v>
      </c>
      <c r="C10" s="401">
        <v>162314150.38</v>
      </c>
      <c r="D10" s="401">
        <v>193952100.26999998</v>
      </c>
      <c r="E10" s="401">
        <v>179542675.66</v>
      </c>
      <c r="F10" s="401">
        <v>244039268.53999999</v>
      </c>
      <c r="G10" s="401">
        <v>573944871.75</v>
      </c>
      <c r="H10" s="401">
        <v>282174535.94999999</v>
      </c>
      <c r="I10" s="401">
        <v>662778565.46000004</v>
      </c>
      <c r="J10" s="401">
        <v>643520344.02999997</v>
      </c>
      <c r="K10" s="401">
        <v>220267188</v>
      </c>
      <c r="L10" s="416"/>
      <c r="M10" s="403"/>
      <c r="O10" s="875"/>
    </row>
    <row r="11" spans="1:15" ht="12.75" x14ac:dyDescent="0.2">
      <c r="A11" s="400" t="s">
        <v>432</v>
      </c>
      <c r="B11" s="401">
        <v>81305449.939999998</v>
      </c>
      <c r="C11" s="401">
        <v>211561342.28</v>
      </c>
      <c r="D11" s="401">
        <v>227958678.31</v>
      </c>
      <c r="E11" s="401">
        <v>221747391.53</v>
      </c>
      <c r="F11" s="401">
        <v>239167040.05000001</v>
      </c>
      <c r="G11" s="401">
        <v>519763813.03999996</v>
      </c>
      <c r="H11" s="401">
        <v>232575250.80000001</v>
      </c>
      <c r="I11" s="401">
        <v>369214305.48000002</v>
      </c>
      <c r="J11" s="401">
        <v>398520376.25999999</v>
      </c>
      <c r="K11" s="401">
        <v>148709494</v>
      </c>
      <c r="L11" s="416"/>
      <c r="M11" s="403"/>
      <c r="O11" s="875"/>
    </row>
    <row r="12" spans="1:15" ht="12.75" x14ac:dyDescent="0.2">
      <c r="A12" s="400" t="s">
        <v>435</v>
      </c>
      <c r="B12" s="401">
        <v>16469485.630000001</v>
      </c>
      <c r="C12" s="401">
        <v>11708222.23</v>
      </c>
      <c r="D12" s="401">
        <v>12646510.309999999</v>
      </c>
      <c r="E12" s="401">
        <v>17097515.369999997</v>
      </c>
      <c r="F12" s="401">
        <v>5899825.0999999996</v>
      </c>
      <c r="G12" s="401">
        <v>316473680.74000001</v>
      </c>
      <c r="H12" s="401">
        <v>119689152</v>
      </c>
      <c r="I12" s="401">
        <v>158176840.80000001</v>
      </c>
      <c r="J12" s="401">
        <v>393862069.22999996</v>
      </c>
      <c r="K12" s="401">
        <v>129502559.5</v>
      </c>
      <c r="L12" s="416"/>
      <c r="M12" s="403"/>
      <c r="O12" s="875"/>
    </row>
    <row r="13" spans="1:15" ht="12.75" x14ac:dyDescent="0.2">
      <c r="A13" s="400" t="s">
        <v>436</v>
      </c>
      <c r="B13" s="401">
        <v>213290981.33000001</v>
      </c>
      <c r="C13" s="401">
        <v>137435110.44999999</v>
      </c>
      <c r="D13" s="401">
        <v>129640244.66</v>
      </c>
      <c r="E13" s="401">
        <v>219039733.00999999</v>
      </c>
      <c r="F13" s="401">
        <v>274907427.99000001</v>
      </c>
      <c r="G13" s="401">
        <v>299908188.65999997</v>
      </c>
      <c r="H13" s="401">
        <v>168617298.00999999</v>
      </c>
      <c r="I13" s="401">
        <v>145622747.08000001</v>
      </c>
      <c r="J13" s="401">
        <v>349077826.5</v>
      </c>
      <c r="K13" s="401">
        <v>108267911</v>
      </c>
      <c r="L13" s="416"/>
      <c r="M13" s="403"/>
      <c r="O13" s="875"/>
    </row>
    <row r="14" spans="1:15" ht="12.75" x14ac:dyDescent="0.2">
      <c r="A14" s="400" t="s">
        <v>438</v>
      </c>
      <c r="B14" s="401">
        <v>91418285.570000008</v>
      </c>
      <c r="C14" s="401">
        <v>91765736.769999996</v>
      </c>
      <c r="D14" s="401">
        <v>67626909.479999989</v>
      </c>
      <c r="E14" s="401">
        <v>104601597.10000001</v>
      </c>
      <c r="F14" s="401">
        <v>78994142.25</v>
      </c>
      <c r="G14" s="401">
        <v>293937779.37</v>
      </c>
      <c r="H14" s="401">
        <v>220979712.68000001</v>
      </c>
      <c r="I14" s="401">
        <v>187059281.72</v>
      </c>
      <c r="J14" s="401">
        <v>302475655.88</v>
      </c>
      <c r="K14" s="401">
        <v>96333689.5</v>
      </c>
      <c r="L14" s="416"/>
      <c r="M14" s="403"/>
      <c r="O14" s="875"/>
    </row>
    <row r="15" spans="1:15" ht="12.75" x14ac:dyDescent="0.2">
      <c r="A15" s="400" t="s">
        <v>434</v>
      </c>
      <c r="B15" s="401">
        <v>254956497.04999998</v>
      </c>
      <c r="C15" s="401">
        <v>259096897.83000001</v>
      </c>
      <c r="D15" s="401">
        <v>223779154.97999999</v>
      </c>
      <c r="E15" s="401">
        <v>173015567.05000001</v>
      </c>
      <c r="F15" s="401">
        <v>208172795.79999998</v>
      </c>
      <c r="G15" s="401">
        <v>300867695.25999999</v>
      </c>
      <c r="H15" s="401">
        <v>227526375.13</v>
      </c>
      <c r="I15" s="401">
        <v>222786909.44999999</v>
      </c>
      <c r="J15" s="401">
        <v>359485809.40999997</v>
      </c>
      <c r="K15" s="401">
        <v>90172288</v>
      </c>
      <c r="L15" s="416"/>
      <c r="M15" s="403"/>
      <c r="O15" s="875"/>
    </row>
    <row r="16" spans="1:15" ht="12.75" x14ac:dyDescent="0.2">
      <c r="A16" s="400" t="s">
        <v>437</v>
      </c>
      <c r="B16" s="401">
        <v>62385858.5</v>
      </c>
      <c r="C16" s="401">
        <v>138938998.34999999</v>
      </c>
      <c r="D16" s="401">
        <v>106827611.59</v>
      </c>
      <c r="E16" s="401">
        <v>34468898.82</v>
      </c>
      <c r="F16" s="401">
        <v>53934215.049999997</v>
      </c>
      <c r="G16" s="401">
        <v>306762241.19</v>
      </c>
      <c r="H16" s="401">
        <v>209960498.38</v>
      </c>
      <c r="I16" s="401">
        <v>133376360.53999999</v>
      </c>
      <c r="J16" s="401">
        <v>248667379.19999999</v>
      </c>
      <c r="K16" s="401">
        <v>78995991.5</v>
      </c>
      <c r="L16" s="416"/>
      <c r="M16" s="403"/>
      <c r="O16" s="875"/>
    </row>
    <row r="17" spans="1:15" ht="12.75" x14ac:dyDescent="0.2">
      <c r="A17" s="400" t="s">
        <v>442</v>
      </c>
      <c r="B17" s="401">
        <v>5204824.2</v>
      </c>
      <c r="C17" s="401">
        <v>697580.33000000007</v>
      </c>
      <c r="D17" s="401">
        <v>818638.28</v>
      </c>
      <c r="E17" s="401">
        <v>6200096.8000000007</v>
      </c>
      <c r="F17" s="401">
        <v>5767676.9800000004</v>
      </c>
      <c r="G17" s="401">
        <v>30381196.900000002</v>
      </c>
      <c r="H17" s="401">
        <v>144050915.21000001</v>
      </c>
      <c r="I17" s="401">
        <v>155764108.38999999</v>
      </c>
      <c r="J17" s="401">
        <v>136214575.09</v>
      </c>
      <c r="K17" s="401">
        <v>29065482.5</v>
      </c>
      <c r="L17" s="416"/>
      <c r="M17" s="403"/>
      <c r="O17" s="875"/>
    </row>
    <row r="18" spans="1:15" ht="12.75" x14ac:dyDescent="0.2">
      <c r="A18" s="400" t="s">
        <v>439</v>
      </c>
      <c r="B18" s="401">
        <v>75575204.480000004</v>
      </c>
      <c r="C18" s="401">
        <v>101580341.20999999</v>
      </c>
      <c r="D18" s="401">
        <v>105260682.23999999</v>
      </c>
      <c r="E18" s="401">
        <v>71001110.250000015</v>
      </c>
      <c r="F18" s="401">
        <v>64887353.600000001</v>
      </c>
      <c r="G18" s="401">
        <v>156343275.24000001</v>
      </c>
      <c r="H18" s="401">
        <v>97063111.160000011</v>
      </c>
      <c r="I18" s="401">
        <v>61952658.939999998</v>
      </c>
      <c r="J18" s="401">
        <v>139226672.66999999</v>
      </c>
      <c r="K18" s="401">
        <v>20511497</v>
      </c>
      <c r="L18" s="416"/>
      <c r="M18" s="403"/>
      <c r="O18" s="875"/>
    </row>
    <row r="19" spans="1:15" ht="12.75" x14ac:dyDescent="0.2">
      <c r="A19" s="400" t="s">
        <v>440</v>
      </c>
      <c r="B19" s="401">
        <v>10813574.67</v>
      </c>
      <c r="C19" s="401">
        <v>32699667.59</v>
      </c>
      <c r="D19" s="401">
        <v>20710318.760000002</v>
      </c>
      <c r="E19" s="401">
        <v>54078141.359999999</v>
      </c>
      <c r="F19" s="401">
        <v>71708375.75</v>
      </c>
      <c r="G19" s="401">
        <v>122562005.59999999</v>
      </c>
      <c r="H19" s="401">
        <v>76054465.530000001</v>
      </c>
      <c r="I19" s="401">
        <v>51744513.920000002</v>
      </c>
      <c r="J19" s="401">
        <v>82250532.299999997</v>
      </c>
      <c r="K19" s="401">
        <v>19503631.82</v>
      </c>
      <c r="L19" s="416"/>
      <c r="M19" s="403"/>
      <c r="O19" s="875"/>
    </row>
    <row r="20" spans="1:15" ht="12.75" x14ac:dyDescent="0.2">
      <c r="A20" s="400" t="s">
        <v>441</v>
      </c>
      <c r="B20" s="401">
        <v>44307510.899999999</v>
      </c>
      <c r="C20" s="401">
        <v>69258149.189999998</v>
      </c>
      <c r="D20" s="401">
        <v>65758505.040000007</v>
      </c>
      <c r="E20" s="401">
        <v>28264960.719999999</v>
      </c>
      <c r="F20" s="401">
        <v>13171974</v>
      </c>
      <c r="G20" s="401">
        <v>69778242.989999995</v>
      </c>
      <c r="H20" s="401">
        <v>54159557.520000003</v>
      </c>
      <c r="I20" s="401">
        <v>55804370.649999999</v>
      </c>
      <c r="J20" s="401">
        <v>118613135.38</v>
      </c>
      <c r="K20" s="401">
        <v>16784403.5</v>
      </c>
      <c r="L20" s="416"/>
      <c r="M20" s="403"/>
      <c r="O20" s="875"/>
    </row>
    <row r="21" spans="1:15" ht="12.75" x14ac:dyDescent="0.2">
      <c r="A21" s="400" t="s">
        <v>443</v>
      </c>
      <c r="B21" s="401">
        <v>980189.5</v>
      </c>
      <c r="C21" s="401">
        <v>2789100.56</v>
      </c>
      <c r="D21" s="401">
        <v>2264132.0499999998</v>
      </c>
      <c r="E21" s="401">
        <v>3445190.3499999996</v>
      </c>
      <c r="F21" s="401">
        <v>2202516.15</v>
      </c>
      <c r="G21" s="401">
        <v>4975895.87</v>
      </c>
      <c r="H21" s="401">
        <v>5854078.3899999997</v>
      </c>
      <c r="I21" s="401">
        <v>17189252.609999999</v>
      </c>
      <c r="J21" s="401">
        <v>39963858.700000003</v>
      </c>
      <c r="K21" s="401">
        <v>417137</v>
      </c>
      <c r="L21" s="416"/>
      <c r="M21" s="403"/>
      <c r="O21" s="875"/>
    </row>
    <row r="22" spans="1:15" ht="12.75" x14ac:dyDescent="0.2">
      <c r="A22" s="400" t="s">
        <v>445</v>
      </c>
      <c r="B22" s="401">
        <v>1055998.03</v>
      </c>
      <c r="C22" s="401">
        <v>1077439.94</v>
      </c>
      <c r="D22" s="401">
        <v>1062264.6599999999</v>
      </c>
      <c r="E22" s="401">
        <v>999648.52</v>
      </c>
      <c r="F22" s="401">
        <v>657888.72</v>
      </c>
      <c r="G22" s="401">
        <v>1438632.1600000001</v>
      </c>
      <c r="H22" s="401">
        <v>1471791.25</v>
      </c>
      <c r="I22" s="401">
        <v>1366103.3399999999</v>
      </c>
      <c r="J22" s="401">
        <v>1820647.62</v>
      </c>
      <c r="K22" s="401">
        <v>237671</v>
      </c>
      <c r="L22" s="416"/>
      <c r="M22" s="403"/>
      <c r="O22" s="876"/>
    </row>
    <row r="23" spans="1:15" ht="12.75" x14ac:dyDescent="0.2">
      <c r="A23" s="400" t="s">
        <v>444</v>
      </c>
      <c r="B23" s="401">
        <v>884570.42999999993</v>
      </c>
      <c r="C23" s="401">
        <v>1462575.0499999998</v>
      </c>
      <c r="D23" s="401">
        <v>1546136.0499999998</v>
      </c>
      <c r="E23" s="401">
        <v>2197856.73</v>
      </c>
      <c r="F23" s="401">
        <v>3792919.78</v>
      </c>
      <c r="G23" s="401">
        <v>4454728.49</v>
      </c>
      <c r="H23" s="401">
        <v>4016114.62</v>
      </c>
      <c r="I23" s="401">
        <v>5118104.57</v>
      </c>
      <c r="J23" s="401">
        <v>5835103.9300000006</v>
      </c>
      <c r="K23" s="401">
        <v>71352</v>
      </c>
      <c r="L23" s="416"/>
      <c r="M23" s="403"/>
      <c r="O23" s="877"/>
    </row>
    <row r="24" spans="1:15" ht="12.75" x14ac:dyDescent="0.2">
      <c r="A24" s="400" t="s">
        <v>446</v>
      </c>
      <c r="B24" s="401">
        <v>3631134.7199999997</v>
      </c>
      <c r="C24" s="401">
        <v>12422326.800000001</v>
      </c>
      <c r="D24" s="401">
        <v>7546069.5999999996</v>
      </c>
      <c r="E24" s="401">
        <v>2381333.91</v>
      </c>
      <c r="F24" s="401">
        <v>1161645</v>
      </c>
      <c r="G24" s="401">
        <v>4263.3999999999996</v>
      </c>
      <c r="H24" s="401">
        <v>3831.15</v>
      </c>
      <c r="I24" s="401">
        <v>6851.03</v>
      </c>
      <c r="J24" s="401">
        <v>2613084.08</v>
      </c>
      <c r="K24" s="401">
        <v>0</v>
      </c>
      <c r="L24" s="416"/>
      <c r="M24" s="403"/>
    </row>
    <row r="25" spans="1:15" ht="12.75" x14ac:dyDescent="0.2">
      <c r="A25" s="400" t="s">
        <v>447</v>
      </c>
      <c r="B25" s="401">
        <v>6720.92</v>
      </c>
      <c r="C25" s="401">
        <v>5439.07</v>
      </c>
      <c r="D25" s="401">
        <v>2607.8199999999997</v>
      </c>
      <c r="E25" s="401">
        <v>1950.37</v>
      </c>
      <c r="F25" s="401">
        <v>10425.67</v>
      </c>
      <c r="G25" s="401">
        <v>20996.690000000002</v>
      </c>
      <c r="H25" s="401">
        <v>15132.73</v>
      </c>
      <c r="I25" s="401">
        <v>12134.76</v>
      </c>
      <c r="J25" s="401">
        <v>12308.73</v>
      </c>
      <c r="K25" s="401">
        <v>0</v>
      </c>
      <c r="L25" s="416"/>
      <c r="M25" s="403"/>
    </row>
    <row r="26" spans="1:15" ht="12.75" x14ac:dyDescent="0.2">
      <c r="A26" s="400" t="s">
        <v>449</v>
      </c>
      <c r="B26" s="401">
        <v>0</v>
      </c>
      <c r="C26" s="401">
        <v>0</v>
      </c>
      <c r="D26" s="401">
        <v>0</v>
      </c>
      <c r="E26" s="401">
        <v>554.11</v>
      </c>
      <c r="F26" s="401">
        <v>534.77</v>
      </c>
      <c r="G26" s="401">
        <v>496.5</v>
      </c>
      <c r="H26" s="401">
        <v>449.83000000000004</v>
      </c>
      <c r="I26" s="401">
        <v>2265.3199999999997</v>
      </c>
      <c r="J26" s="401">
        <v>9253.75</v>
      </c>
      <c r="K26" s="401">
        <v>0</v>
      </c>
      <c r="L26" s="416"/>
      <c r="M26" s="403"/>
    </row>
    <row r="27" spans="1:15" ht="12.75" x14ac:dyDescent="0.2">
      <c r="A27" s="400" t="s">
        <v>451</v>
      </c>
      <c r="B27" s="401">
        <v>0</v>
      </c>
      <c r="C27" s="401">
        <v>0</v>
      </c>
      <c r="D27" s="401">
        <v>0</v>
      </c>
      <c r="E27" s="401">
        <v>204.17</v>
      </c>
      <c r="F27" s="401">
        <v>0</v>
      </c>
      <c r="G27" s="401">
        <v>323.17</v>
      </c>
      <c r="H27" s="401">
        <v>343.12</v>
      </c>
      <c r="I27" s="401">
        <v>646.11</v>
      </c>
      <c r="J27" s="401">
        <v>2230.25</v>
      </c>
      <c r="K27" s="401">
        <v>0</v>
      </c>
      <c r="L27" s="416"/>
      <c r="M27" s="403"/>
    </row>
    <row r="28" spans="1:15" ht="12.75" x14ac:dyDescent="0.2">
      <c r="A28" s="400" t="s">
        <v>450</v>
      </c>
      <c r="B28" s="401">
        <v>46461.25</v>
      </c>
      <c r="C28" s="401">
        <v>22714.5</v>
      </c>
      <c r="D28" s="401">
        <v>26256.42</v>
      </c>
      <c r="E28" s="401">
        <v>1116.05</v>
      </c>
      <c r="F28" s="401">
        <v>2371</v>
      </c>
      <c r="G28" s="401">
        <v>4407.67</v>
      </c>
      <c r="H28" s="401">
        <v>19.829999999999998</v>
      </c>
      <c r="I28" s="401">
        <v>684.75</v>
      </c>
      <c r="J28" s="401">
        <v>962.4</v>
      </c>
      <c r="K28" s="401">
        <v>0</v>
      </c>
      <c r="L28" s="416"/>
      <c r="M28" s="403"/>
    </row>
    <row r="29" spans="1:15" ht="12.75" x14ac:dyDescent="0.2">
      <c r="A29" s="400" t="s">
        <v>448</v>
      </c>
      <c r="B29" s="401">
        <v>0</v>
      </c>
      <c r="C29" s="401">
        <v>0</v>
      </c>
      <c r="D29" s="401">
        <v>6.9499999999999993</v>
      </c>
      <c r="E29" s="401">
        <v>2053.8000000000002</v>
      </c>
      <c r="F29" s="401">
        <v>66.23</v>
      </c>
      <c r="G29" s="401">
        <v>445.46000000000004</v>
      </c>
      <c r="H29" s="401">
        <v>561.71</v>
      </c>
      <c r="I29" s="401">
        <v>442.12</v>
      </c>
      <c r="J29" s="401">
        <v>742.05000000000007</v>
      </c>
      <c r="K29" s="401">
        <v>0</v>
      </c>
      <c r="L29" s="416"/>
      <c r="M29" s="403"/>
    </row>
    <row r="30" spans="1:15" ht="13.5" thickBot="1" x14ac:dyDescent="0.25">
      <c r="A30" s="400" t="s">
        <v>452</v>
      </c>
      <c r="B30" s="401">
        <v>8256.16</v>
      </c>
      <c r="C30" s="401">
        <v>2401.39</v>
      </c>
      <c r="D30" s="401">
        <v>4502.2299999999996</v>
      </c>
      <c r="E30" s="401">
        <v>10984.09</v>
      </c>
      <c r="F30" s="401">
        <v>40343.879999999997</v>
      </c>
      <c r="G30" s="401">
        <v>166297.10999999999</v>
      </c>
      <c r="H30" s="401">
        <v>242359.6</v>
      </c>
      <c r="I30" s="401">
        <v>1081.55</v>
      </c>
      <c r="J30" s="401">
        <v>558.11</v>
      </c>
      <c r="K30" s="401">
        <v>0</v>
      </c>
      <c r="L30" s="416"/>
      <c r="M30" s="403"/>
    </row>
    <row r="31" spans="1:15" ht="13.5" thickBot="1" x14ac:dyDescent="0.25">
      <c r="A31" s="417" t="s">
        <v>459</v>
      </c>
      <c r="B31" s="415">
        <v>1294129001.8199999</v>
      </c>
      <c r="C31" s="415">
        <v>1551829060.0399992</v>
      </c>
      <c r="D31" s="415">
        <v>1595669572.1800001</v>
      </c>
      <c r="E31" s="415">
        <v>1347757603.0999999</v>
      </c>
      <c r="F31" s="415">
        <v>3567002137.6800003</v>
      </c>
      <c r="G31" s="415">
        <v>2953700136.9900002</v>
      </c>
      <c r="H31" s="415">
        <f>SUM(H32:H56)</f>
        <v>2130246987.0900002</v>
      </c>
      <c r="I31" s="415">
        <f>SUM(I32:I56)</f>
        <v>2186965544.8499994</v>
      </c>
      <c r="J31" s="415">
        <f>SUM(J32:J56)</f>
        <v>2687211130.6400003</v>
      </c>
      <c r="K31" s="415">
        <f>SUM(K32:K56)</f>
        <v>1866807731.7500002</v>
      </c>
      <c r="L31" s="413"/>
    </row>
    <row r="32" spans="1:15" ht="12.75" x14ac:dyDescent="0.2">
      <c r="A32" s="132" t="s">
        <v>428</v>
      </c>
      <c r="B32" s="423">
        <v>253105686.56999993</v>
      </c>
      <c r="C32" s="423">
        <v>436969243.44</v>
      </c>
      <c r="D32" s="423">
        <v>289108548.65000015</v>
      </c>
      <c r="E32" s="419">
        <v>141873742.14999998</v>
      </c>
      <c r="F32" s="401">
        <v>619563981.90999985</v>
      </c>
      <c r="G32" s="401">
        <v>798463349.86999965</v>
      </c>
      <c r="H32" s="401">
        <v>356204712.31</v>
      </c>
      <c r="I32" s="401">
        <v>331287142.3499999</v>
      </c>
      <c r="J32" s="401">
        <v>412274524.63999999</v>
      </c>
      <c r="K32" s="401">
        <v>305022138.39000005</v>
      </c>
      <c r="L32" s="413"/>
      <c r="M32" s="403"/>
    </row>
    <row r="33" spans="1:19" ht="15" x14ac:dyDescent="0.25">
      <c r="A33" s="132" t="s">
        <v>435</v>
      </c>
      <c r="B33" s="423">
        <v>299021879.33999974</v>
      </c>
      <c r="C33" s="423">
        <v>262400716.7299999</v>
      </c>
      <c r="D33" s="423">
        <v>205180204.41</v>
      </c>
      <c r="E33" s="419">
        <v>224292334.49999985</v>
      </c>
      <c r="F33" s="401">
        <v>381879177.25999993</v>
      </c>
      <c r="G33" s="401">
        <v>255627741.18999994</v>
      </c>
      <c r="H33" s="401">
        <v>356088789.54000002</v>
      </c>
      <c r="I33" s="401">
        <v>317357742.94</v>
      </c>
      <c r="J33" s="401">
        <v>474361141.80000007</v>
      </c>
      <c r="K33" s="401">
        <v>276287730.45999998</v>
      </c>
      <c r="L33" s="420"/>
      <c r="M33" s="401"/>
      <c r="N33" s="401"/>
    </row>
    <row r="34" spans="1:19" ht="15" x14ac:dyDescent="0.25">
      <c r="A34" s="132" t="s">
        <v>436</v>
      </c>
      <c r="B34" s="423">
        <v>43408346.93</v>
      </c>
      <c r="C34" s="423">
        <v>40466660.560000002</v>
      </c>
      <c r="D34" s="423">
        <v>44445044.389999993</v>
      </c>
      <c r="E34" s="419">
        <v>64230825.640000008</v>
      </c>
      <c r="F34" s="401">
        <v>109079291.27</v>
      </c>
      <c r="G34" s="401">
        <v>72829337.920000002</v>
      </c>
      <c r="H34" s="401">
        <v>57746406.000000007</v>
      </c>
      <c r="I34" s="401">
        <v>67294789.370000005</v>
      </c>
      <c r="J34" s="401">
        <v>211354188.57000002</v>
      </c>
      <c r="K34" s="401">
        <v>222447154.12000003</v>
      </c>
      <c r="L34" s="421"/>
      <c r="M34" s="401"/>
      <c r="N34" s="401"/>
      <c r="O34" s="875"/>
      <c r="P34" s="875"/>
    </row>
    <row r="35" spans="1:19" s="120" customFormat="1" ht="15" x14ac:dyDescent="0.25">
      <c r="A35" s="132" t="s">
        <v>433</v>
      </c>
      <c r="B35" s="423">
        <v>37020008.899999991</v>
      </c>
      <c r="C35" s="423">
        <v>51038111.769999996</v>
      </c>
      <c r="D35" s="423">
        <v>58885164.350000001</v>
      </c>
      <c r="E35" s="419">
        <v>53879644.410000004</v>
      </c>
      <c r="F35" s="401">
        <v>164896294.55999997</v>
      </c>
      <c r="G35" s="401">
        <v>192432520.05000001</v>
      </c>
      <c r="H35" s="401">
        <v>325576214.03999996</v>
      </c>
      <c r="I35" s="401">
        <v>359482800.31999999</v>
      </c>
      <c r="J35" s="401">
        <v>370341818.48000002</v>
      </c>
      <c r="K35" s="401">
        <v>210250284.16999999</v>
      </c>
      <c r="L35" s="421"/>
    </row>
    <row r="36" spans="1:19" ht="15" x14ac:dyDescent="0.25">
      <c r="A36" s="132" t="s">
        <v>431</v>
      </c>
      <c r="B36" s="423">
        <v>34847381.639999993</v>
      </c>
      <c r="C36" s="423">
        <v>50731251.229999997</v>
      </c>
      <c r="D36" s="423">
        <v>70440473.929999992</v>
      </c>
      <c r="E36" s="419">
        <v>85386663.370000005</v>
      </c>
      <c r="F36" s="401">
        <v>246399825.99999994</v>
      </c>
      <c r="G36" s="401">
        <v>303369010.94</v>
      </c>
      <c r="H36" s="401">
        <v>155604803.37</v>
      </c>
      <c r="I36" s="401">
        <v>212009650.88</v>
      </c>
      <c r="J36" s="401">
        <v>252373569.77999997</v>
      </c>
      <c r="K36" s="401">
        <v>163890235.97</v>
      </c>
      <c r="L36" s="421"/>
      <c r="O36" s="878"/>
    </row>
    <row r="37" spans="1:19" ht="15" x14ac:dyDescent="0.25">
      <c r="A37" s="132" t="s">
        <v>429</v>
      </c>
      <c r="B37" s="423">
        <v>254940364.47000003</v>
      </c>
      <c r="C37" s="423">
        <v>308562000.86999989</v>
      </c>
      <c r="D37" s="423">
        <v>589779087.00000012</v>
      </c>
      <c r="E37" s="419">
        <v>456368326.80999982</v>
      </c>
      <c r="F37" s="401">
        <v>1239119452.05</v>
      </c>
      <c r="G37" s="401">
        <v>324726355.44</v>
      </c>
      <c r="H37" s="401">
        <v>217137729.47</v>
      </c>
      <c r="I37" s="401">
        <v>197474783.64000002</v>
      </c>
      <c r="J37" s="401">
        <v>193112655.03</v>
      </c>
      <c r="K37" s="401">
        <v>147829153.40000001</v>
      </c>
      <c r="L37" s="421"/>
    </row>
    <row r="38" spans="1:19" ht="12.75" x14ac:dyDescent="0.2">
      <c r="A38" s="511" t="s">
        <v>432</v>
      </c>
      <c r="B38" s="419">
        <v>133946565.97000001</v>
      </c>
      <c r="C38" s="419">
        <v>162616331.24999997</v>
      </c>
      <c r="D38" s="419">
        <v>133465439.31</v>
      </c>
      <c r="E38" s="419">
        <v>112395727.99999997</v>
      </c>
      <c r="F38" s="401">
        <v>230283167.26999998</v>
      </c>
      <c r="G38" s="401">
        <v>177704433.04999992</v>
      </c>
      <c r="H38" s="401">
        <v>179604903.08999997</v>
      </c>
      <c r="I38" s="401">
        <v>187131815.28999999</v>
      </c>
      <c r="J38" s="401">
        <v>171580365.03999999</v>
      </c>
      <c r="K38" s="401">
        <v>137083654.19999999</v>
      </c>
    </row>
    <row r="39" spans="1:19" ht="15" x14ac:dyDescent="0.25">
      <c r="A39" s="132" t="s">
        <v>430</v>
      </c>
      <c r="B39" s="423">
        <v>21840925.919999998</v>
      </c>
      <c r="C39" s="423">
        <v>13181073.239999998</v>
      </c>
      <c r="D39" s="423">
        <v>29300948.289999999</v>
      </c>
      <c r="E39" s="419">
        <v>51528132.049999997</v>
      </c>
      <c r="F39" s="401">
        <v>272944531.11000001</v>
      </c>
      <c r="G39" s="401">
        <v>467162152.86000001</v>
      </c>
      <c r="H39" s="401">
        <v>246166941.66000003</v>
      </c>
      <c r="I39" s="401">
        <v>220533003.36000001</v>
      </c>
      <c r="J39" s="401">
        <v>202851631.75</v>
      </c>
      <c r="K39" s="401">
        <v>112562699.25999998</v>
      </c>
      <c r="L39" s="420"/>
      <c r="M39" s="413"/>
      <c r="N39" s="413"/>
      <c r="O39" s="413"/>
      <c r="P39" s="413"/>
      <c r="Q39" s="413"/>
      <c r="R39" s="413"/>
      <c r="S39" s="413"/>
    </row>
    <row r="40" spans="1:19" ht="15" x14ac:dyDescent="0.25">
      <c r="A40" s="132" t="s">
        <v>438</v>
      </c>
      <c r="B40" s="436">
        <v>31707595.720000006</v>
      </c>
      <c r="C40" s="436">
        <v>27546842.109999999</v>
      </c>
      <c r="D40" s="436">
        <v>22901802.579999991</v>
      </c>
      <c r="E40" s="422">
        <v>15431745.90000001</v>
      </c>
      <c r="F40" s="401">
        <v>41371817.509999998</v>
      </c>
      <c r="G40" s="401">
        <v>115716249.10999998</v>
      </c>
      <c r="H40" s="401">
        <v>32854811.379999999</v>
      </c>
      <c r="I40" s="401">
        <v>57396038.609999999</v>
      </c>
      <c r="J40" s="401">
        <v>94083505.999999985</v>
      </c>
      <c r="K40" s="401">
        <v>65669526.449999988</v>
      </c>
      <c r="L40" s="420"/>
      <c r="M40" s="413"/>
      <c r="N40" s="413"/>
      <c r="O40" s="413"/>
      <c r="P40" s="413"/>
      <c r="Q40" s="413"/>
      <c r="R40" s="413"/>
      <c r="S40" s="413"/>
    </row>
    <row r="41" spans="1:19" ht="12.75" x14ac:dyDescent="0.2">
      <c r="A41" s="132" t="s">
        <v>434</v>
      </c>
      <c r="B41" s="423">
        <v>52505431.340000011</v>
      </c>
      <c r="C41" s="423">
        <v>40977897.549999982</v>
      </c>
      <c r="D41" s="423">
        <v>38349044.249999993</v>
      </c>
      <c r="E41" s="419">
        <v>54018026.13000001</v>
      </c>
      <c r="F41" s="401">
        <v>65012466.039999999</v>
      </c>
      <c r="G41" s="401">
        <v>61343585.300000004</v>
      </c>
      <c r="H41" s="401">
        <v>58411229.120000005</v>
      </c>
      <c r="I41" s="401">
        <v>67265890.799999997</v>
      </c>
      <c r="J41" s="401">
        <v>92052510.129999995</v>
      </c>
      <c r="K41" s="401">
        <v>61451953.460000001</v>
      </c>
      <c r="L41" s="413"/>
      <c r="M41" s="413"/>
      <c r="N41" s="413"/>
      <c r="O41" s="413"/>
      <c r="P41" s="413"/>
      <c r="Q41" s="413"/>
      <c r="R41" s="413"/>
      <c r="S41" s="413"/>
    </row>
    <row r="42" spans="1:19" ht="15" x14ac:dyDescent="0.25">
      <c r="A42" s="132" t="s">
        <v>441</v>
      </c>
      <c r="B42" s="436">
        <v>30808610.84</v>
      </c>
      <c r="C42" s="436">
        <v>36817070.799999997</v>
      </c>
      <c r="D42" s="436">
        <v>29286302.299999993</v>
      </c>
      <c r="E42" s="422">
        <v>21470516.940000001</v>
      </c>
      <c r="F42" s="401">
        <v>37032536.200000003</v>
      </c>
      <c r="G42" s="401">
        <v>47922625.470000006</v>
      </c>
      <c r="H42" s="401">
        <v>38638399.759999998</v>
      </c>
      <c r="I42" s="401">
        <v>47256438.25</v>
      </c>
      <c r="J42" s="401">
        <v>63809881.949999996</v>
      </c>
      <c r="K42" s="401">
        <v>55825165.189999998</v>
      </c>
      <c r="L42" s="420"/>
      <c r="M42" s="413"/>
      <c r="N42" s="413"/>
      <c r="O42" s="413"/>
      <c r="P42" s="413"/>
      <c r="Q42" s="413"/>
      <c r="R42" s="413"/>
      <c r="S42" s="413"/>
    </row>
    <row r="43" spans="1:19" ht="15" x14ac:dyDescent="0.25">
      <c r="A43" s="132" t="s">
        <v>439</v>
      </c>
      <c r="B43" s="436">
        <v>41945982.120000012</v>
      </c>
      <c r="C43" s="436">
        <v>47533281.609999992</v>
      </c>
      <c r="D43" s="436">
        <v>32984802.900000006</v>
      </c>
      <c r="E43" s="422">
        <v>28541574.749999993</v>
      </c>
      <c r="F43" s="401">
        <v>92244634.230000019</v>
      </c>
      <c r="G43" s="401">
        <v>57562651.850000046</v>
      </c>
      <c r="H43" s="401">
        <v>43288333.449999966</v>
      </c>
      <c r="I43" s="401">
        <v>53302998.330000013</v>
      </c>
      <c r="J43" s="401">
        <v>53755346.409999974</v>
      </c>
      <c r="K43" s="401">
        <v>39607161.039999969</v>
      </c>
      <c r="L43" s="420"/>
      <c r="M43" s="413"/>
      <c r="N43" s="413"/>
      <c r="O43" s="413"/>
      <c r="P43" s="413"/>
      <c r="Q43" s="413"/>
      <c r="R43" s="413"/>
      <c r="S43" s="413"/>
    </row>
    <row r="44" spans="1:19" ht="15" x14ac:dyDescent="0.25">
      <c r="A44" s="132" t="s">
        <v>440</v>
      </c>
      <c r="B44" s="423">
        <v>18670393.109999992</v>
      </c>
      <c r="C44" s="423">
        <v>20897868.690000005</v>
      </c>
      <c r="D44" s="423">
        <v>14951917.119999999</v>
      </c>
      <c r="E44" s="419">
        <v>14050203.010000002</v>
      </c>
      <c r="F44" s="401">
        <v>26887617.290000007</v>
      </c>
      <c r="G44" s="401">
        <v>25050601.439999998</v>
      </c>
      <c r="H44" s="401">
        <v>18726605.330000002</v>
      </c>
      <c r="I44" s="401">
        <v>22080482.780000005</v>
      </c>
      <c r="J44" s="401">
        <v>33466667.82</v>
      </c>
      <c r="K44" s="401">
        <v>27784862.760000002</v>
      </c>
      <c r="L44" s="420"/>
      <c r="M44" s="413"/>
      <c r="N44" s="413"/>
      <c r="O44" s="413"/>
      <c r="P44" s="413"/>
      <c r="Q44" s="413"/>
      <c r="R44" s="413"/>
      <c r="S44" s="413"/>
    </row>
    <row r="45" spans="1:19" ht="15" x14ac:dyDescent="0.25">
      <c r="A45" s="132" t="s">
        <v>437</v>
      </c>
      <c r="B45" s="423">
        <v>30075847.449999992</v>
      </c>
      <c r="C45" s="423">
        <v>37912818.020000003</v>
      </c>
      <c r="D45" s="423">
        <v>27545624.259999998</v>
      </c>
      <c r="E45" s="419">
        <v>18080641.159999993</v>
      </c>
      <c r="F45" s="401">
        <v>32102053.259999998</v>
      </c>
      <c r="G45" s="401">
        <v>44296491.939999983</v>
      </c>
      <c r="H45" s="401">
        <v>32119949.209999997</v>
      </c>
      <c r="I45" s="401">
        <v>30898164.200000003</v>
      </c>
      <c r="J45" s="401">
        <v>42780700.579999991</v>
      </c>
      <c r="K45" s="401">
        <v>22482480.919999994</v>
      </c>
      <c r="L45" s="420"/>
      <c r="M45" s="413"/>
      <c r="N45" s="413"/>
      <c r="O45" s="413"/>
      <c r="P45" s="413"/>
      <c r="Q45" s="413"/>
      <c r="R45" s="413"/>
      <c r="S45" s="413"/>
    </row>
    <row r="46" spans="1:19" ht="15" x14ac:dyDescent="0.25">
      <c r="A46" s="132" t="s">
        <v>443</v>
      </c>
      <c r="B46" s="423">
        <v>4942204.2699999996</v>
      </c>
      <c r="C46" s="423">
        <v>5145003.5899999989</v>
      </c>
      <c r="D46" s="423">
        <v>4912752.0900000008</v>
      </c>
      <c r="E46" s="419">
        <v>3472204.84</v>
      </c>
      <c r="F46" s="401">
        <v>4532646.41</v>
      </c>
      <c r="G46" s="401">
        <v>5391846.2000000002</v>
      </c>
      <c r="H46" s="401">
        <v>6012225.6300000008</v>
      </c>
      <c r="I46" s="401">
        <v>8996058.7400000021</v>
      </c>
      <c r="J46" s="401">
        <v>12358484.789999999</v>
      </c>
      <c r="K46" s="401">
        <v>15605342.970000003</v>
      </c>
      <c r="L46" s="420"/>
      <c r="M46" s="413"/>
      <c r="N46" s="413"/>
      <c r="O46" s="413"/>
      <c r="P46" s="413"/>
      <c r="Q46" s="413"/>
      <c r="R46" s="413"/>
      <c r="S46" s="413"/>
    </row>
    <row r="47" spans="1:19" ht="12.75" x14ac:dyDescent="0.2">
      <c r="A47" s="132" t="s">
        <v>446</v>
      </c>
      <c r="B47" s="423">
        <v>4617777.3600000031</v>
      </c>
      <c r="C47" s="423">
        <v>8015600.6800000006</v>
      </c>
      <c r="D47" s="423">
        <v>2870467.6599999988</v>
      </c>
      <c r="E47" s="419">
        <v>1864809.4</v>
      </c>
      <c r="F47" s="401">
        <v>0</v>
      </c>
      <c r="G47" s="401">
        <v>125412.68000000004</v>
      </c>
      <c r="H47" s="401">
        <v>2106458.58</v>
      </c>
      <c r="I47" s="401">
        <v>3257053.23</v>
      </c>
      <c r="J47" s="401">
        <v>4145652.59</v>
      </c>
      <c r="K47" s="401">
        <v>2441412.2699999996</v>
      </c>
      <c r="L47" s="413"/>
      <c r="M47" s="413"/>
      <c r="N47" s="413"/>
      <c r="O47" s="413"/>
      <c r="P47" s="413"/>
      <c r="Q47" s="413"/>
      <c r="R47" s="413"/>
      <c r="S47" s="413"/>
    </row>
    <row r="48" spans="1:19" ht="12.75" x14ac:dyDescent="0.2">
      <c r="A48" s="132" t="s">
        <v>442</v>
      </c>
      <c r="B48" s="423">
        <v>456410.10999999993</v>
      </c>
      <c r="C48" s="423">
        <v>768670.29</v>
      </c>
      <c r="D48" s="423">
        <v>1024823.6399999997</v>
      </c>
      <c r="E48" s="419">
        <v>746932.99</v>
      </c>
      <c r="F48" s="401">
        <v>966898.81999999983</v>
      </c>
      <c r="G48" s="401">
        <v>1364664.8199999998</v>
      </c>
      <c r="H48" s="401">
        <v>1359913.4499999997</v>
      </c>
      <c r="I48" s="401">
        <v>1276476.58</v>
      </c>
      <c r="J48" s="401">
        <v>1282698.9199999997</v>
      </c>
      <c r="K48" s="401">
        <v>358912.02999999991</v>
      </c>
      <c r="L48" s="413"/>
      <c r="M48" s="413"/>
      <c r="N48" s="413"/>
      <c r="O48" s="413"/>
      <c r="P48" s="413"/>
      <c r="Q48" s="413"/>
      <c r="R48" s="413"/>
      <c r="S48" s="413"/>
    </row>
    <row r="49" spans="1:19" ht="15" x14ac:dyDescent="0.25">
      <c r="A49" s="132" t="s">
        <v>445</v>
      </c>
      <c r="B49" s="423">
        <v>267523.19000000006</v>
      </c>
      <c r="C49" s="423">
        <v>248601.83</v>
      </c>
      <c r="D49" s="423">
        <v>236628.35999999984</v>
      </c>
      <c r="E49" s="419">
        <v>125551.05</v>
      </c>
      <c r="F49" s="401">
        <v>384904.28000000009</v>
      </c>
      <c r="G49" s="401">
        <v>442206.84000000032</v>
      </c>
      <c r="H49" s="401">
        <v>429659.93000000005</v>
      </c>
      <c r="I49" s="401">
        <v>465643.66000000003</v>
      </c>
      <c r="J49" s="401">
        <v>435133.73</v>
      </c>
      <c r="K49" s="401">
        <v>207864.69</v>
      </c>
      <c r="L49" s="420"/>
      <c r="M49" s="413"/>
      <c r="N49" s="413"/>
      <c r="O49" s="413"/>
      <c r="P49" s="413"/>
      <c r="Q49" s="413"/>
      <c r="R49" s="413"/>
      <c r="S49" s="413"/>
    </row>
    <row r="50" spans="1:19" ht="15" x14ac:dyDescent="0.25">
      <c r="A50" s="132" t="s">
        <v>447</v>
      </c>
      <c r="B50" s="423">
        <v>0</v>
      </c>
      <c r="C50" s="423">
        <v>0</v>
      </c>
      <c r="D50" s="423">
        <v>0</v>
      </c>
      <c r="E50" s="423">
        <v>0</v>
      </c>
      <c r="F50" s="401">
        <v>2300842.2099999995</v>
      </c>
      <c r="G50" s="401">
        <v>2168900.0199999996</v>
      </c>
      <c r="H50" s="401">
        <v>2168901.77</v>
      </c>
      <c r="I50" s="401">
        <v>2198571.52</v>
      </c>
      <c r="J50" s="401">
        <v>790652.63000000012</v>
      </c>
      <c r="K50" s="401">
        <v>0</v>
      </c>
      <c r="L50" s="420"/>
      <c r="M50" s="413"/>
      <c r="N50" s="413"/>
      <c r="O50" s="413"/>
      <c r="P50" s="413"/>
      <c r="Q50" s="413"/>
      <c r="R50" s="413"/>
      <c r="S50" s="413"/>
    </row>
    <row r="51" spans="1:19" ht="15" x14ac:dyDescent="0.25">
      <c r="A51" s="132" t="s">
        <v>448</v>
      </c>
      <c r="B51" s="423">
        <v>66.569999999999993</v>
      </c>
      <c r="C51" s="423">
        <v>15.779999999999998</v>
      </c>
      <c r="D51" s="423">
        <v>496.69000000000028</v>
      </c>
      <c r="E51" s="419">
        <v>0</v>
      </c>
      <c r="F51" s="401">
        <v>0</v>
      </c>
      <c r="G51" s="401">
        <v>0</v>
      </c>
      <c r="H51" s="401">
        <v>0</v>
      </c>
      <c r="I51" s="401">
        <v>0</v>
      </c>
      <c r="J51" s="401">
        <v>0</v>
      </c>
      <c r="K51" s="401">
        <v>0</v>
      </c>
      <c r="L51" s="420"/>
      <c r="M51" s="413"/>
      <c r="N51" s="413"/>
      <c r="O51" s="413"/>
      <c r="P51" s="413"/>
      <c r="Q51" s="413"/>
      <c r="R51" s="413"/>
      <c r="S51" s="413"/>
    </row>
    <row r="52" spans="1:19" ht="15" x14ac:dyDescent="0.25">
      <c r="A52" s="132" t="s">
        <v>452</v>
      </c>
      <c r="B52" s="423">
        <v>0</v>
      </c>
      <c r="C52" s="423">
        <v>0</v>
      </c>
      <c r="D52" s="423">
        <v>0</v>
      </c>
      <c r="E52" s="419">
        <v>0</v>
      </c>
      <c r="F52" s="401">
        <v>0</v>
      </c>
      <c r="G52" s="401">
        <v>0</v>
      </c>
      <c r="H52" s="401">
        <v>0</v>
      </c>
      <c r="I52" s="401">
        <v>0</v>
      </c>
      <c r="J52" s="401">
        <v>0</v>
      </c>
      <c r="K52" s="401">
        <v>0</v>
      </c>
      <c r="L52" s="420"/>
      <c r="M52" s="413"/>
      <c r="N52" s="413"/>
      <c r="O52" s="413"/>
      <c r="P52" s="413"/>
      <c r="Q52" s="413"/>
      <c r="R52" s="413"/>
      <c r="S52" s="413"/>
    </row>
    <row r="53" spans="1:19" ht="15" x14ac:dyDescent="0.25">
      <c r="A53" s="132" t="s">
        <v>449</v>
      </c>
      <c r="B53" s="423">
        <v>0</v>
      </c>
      <c r="C53" s="423">
        <v>0</v>
      </c>
      <c r="D53" s="423">
        <v>0</v>
      </c>
      <c r="E53" s="423">
        <v>0</v>
      </c>
      <c r="F53" s="401">
        <v>0</v>
      </c>
      <c r="G53" s="401">
        <v>0</v>
      </c>
      <c r="H53" s="401">
        <v>0</v>
      </c>
      <c r="I53" s="401">
        <v>0</v>
      </c>
      <c r="J53" s="401">
        <v>0</v>
      </c>
      <c r="K53" s="401">
        <v>0</v>
      </c>
      <c r="L53" s="420"/>
      <c r="M53" s="413"/>
      <c r="N53" s="413"/>
      <c r="O53" s="413"/>
      <c r="P53" s="413"/>
      <c r="Q53" s="413"/>
      <c r="R53" s="413"/>
      <c r="S53" s="413"/>
    </row>
    <row r="54" spans="1:19" ht="15" x14ac:dyDescent="0.25">
      <c r="A54" s="132" t="s">
        <v>444</v>
      </c>
      <c r="B54" s="423">
        <v>0</v>
      </c>
      <c r="C54" s="423">
        <v>0</v>
      </c>
      <c r="D54" s="423">
        <v>0</v>
      </c>
      <c r="E54" s="423">
        <v>0</v>
      </c>
      <c r="F54" s="401">
        <v>0</v>
      </c>
      <c r="G54" s="401">
        <v>0</v>
      </c>
      <c r="H54" s="401">
        <v>0</v>
      </c>
      <c r="I54" s="401">
        <v>0</v>
      </c>
      <c r="J54" s="401">
        <v>0</v>
      </c>
      <c r="K54" s="401">
        <v>0</v>
      </c>
      <c r="L54" s="420"/>
      <c r="M54" s="413"/>
      <c r="N54" s="413"/>
      <c r="O54" s="413"/>
      <c r="P54" s="413"/>
      <c r="Q54" s="413"/>
      <c r="R54" s="413"/>
      <c r="S54" s="413"/>
    </row>
    <row r="55" spans="1:19" ht="12.75" x14ac:dyDescent="0.2">
      <c r="A55" s="132" t="s">
        <v>450</v>
      </c>
      <c r="B55" s="423">
        <v>0</v>
      </c>
      <c r="C55" s="423">
        <v>0</v>
      </c>
      <c r="D55" s="423">
        <v>0</v>
      </c>
      <c r="E55" s="423">
        <v>0</v>
      </c>
      <c r="F55" s="401">
        <v>0</v>
      </c>
      <c r="G55" s="401">
        <v>0</v>
      </c>
      <c r="H55" s="401">
        <v>0</v>
      </c>
      <c r="I55" s="401">
        <v>0</v>
      </c>
      <c r="J55" s="401">
        <v>0</v>
      </c>
      <c r="K55" s="401">
        <v>0</v>
      </c>
      <c r="L55" s="413"/>
      <c r="M55" s="413"/>
      <c r="N55" s="413"/>
      <c r="O55" s="413"/>
      <c r="P55" s="413"/>
      <c r="Q55" s="413"/>
      <c r="R55" s="413"/>
      <c r="S55" s="413"/>
    </row>
    <row r="56" spans="1:19" ht="13.5" thickBot="1" x14ac:dyDescent="0.25">
      <c r="A56" s="132" t="s">
        <v>451</v>
      </c>
      <c r="B56" s="423">
        <v>0</v>
      </c>
      <c r="C56" s="423">
        <v>0</v>
      </c>
      <c r="D56" s="423">
        <v>0</v>
      </c>
      <c r="E56" s="419">
        <v>0</v>
      </c>
      <c r="F56" s="401">
        <v>0</v>
      </c>
      <c r="G56" s="401">
        <v>0</v>
      </c>
      <c r="H56" s="401">
        <v>0</v>
      </c>
      <c r="I56" s="401">
        <v>0</v>
      </c>
      <c r="J56" s="401">
        <v>0</v>
      </c>
      <c r="K56" s="401">
        <v>0</v>
      </c>
      <c r="L56" s="413"/>
      <c r="M56" s="413"/>
      <c r="N56" s="413"/>
      <c r="O56" s="413"/>
      <c r="P56" s="413"/>
      <c r="Q56" s="413"/>
      <c r="R56" s="413"/>
      <c r="S56" s="413"/>
    </row>
    <row r="57" spans="1:19" ht="26.25" thickBot="1" x14ac:dyDescent="0.25">
      <c r="A57" s="424" t="s">
        <v>456</v>
      </c>
      <c r="B57" s="418">
        <f t="shared" ref="B57:K57" si="1">SUM(B58:B82)</f>
        <v>216697183.52330825</v>
      </c>
      <c r="C57" s="418">
        <f t="shared" si="1"/>
        <v>216094965.13043004</v>
      </c>
      <c r="D57" s="418">
        <f t="shared" si="1"/>
        <v>238632296.82879463</v>
      </c>
      <c r="E57" s="418">
        <f t="shared" si="1"/>
        <v>264916668.85231239</v>
      </c>
      <c r="F57" s="418">
        <f t="shared" si="1"/>
        <v>294236611.05583215</v>
      </c>
      <c r="G57" s="418">
        <f t="shared" si="1"/>
        <v>296061536.17362416</v>
      </c>
      <c r="H57" s="418">
        <f t="shared" si="1"/>
        <v>282105401.3869859</v>
      </c>
      <c r="I57" s="418">
        <f t="shared" si="1"/>
        <v>303738554.63805085</v>
      </c>
      <c r="J57" s="418">
        <f t="shared" si="1"/>
        <v>366130549.65750742</v>
      </c>
      <c r="K57" s="418">
        <f t="shared" si="1"/>
        <v>89904829.609668255</v>
      </c>
      <c r="L57" s="413"/>
      <c r="M57" s="413"/>
      <c r="N57" s="413"/>
      <c r="O57" s="413"/>
      <c r="P57" s="413"/>
      <c r="Q57" s="413"/>
      <c r="R57" s="413"/>
      <c r="S57" s="413"/>
    </row>
    <row r="58" spans="1:19" ht="15" x14ac:dyDescent="0.25">
      <c r="A58" s="132" t="s">
        <v>436</v>
      </c>
      <c r="B58" s="115">
        <v>15467683.312882299</v>
      </c>
      <c r="C58" s="115">
        <v>15261391.785</v>
      </c>
      <c r="D58" s="115">
        <v>17109719.613297656</v>
      </c>
      <c r="E58" s="115">
        <v>14656066.931657255</v>
      </c>
      <c r="F58" s="401">
        <v>17000906.373179011</v>
      </c>
      <c r="G58" s="401">
        <v>19100367.350772895</v>
      </c>
      <c r="H58" s="401">
        <v>15169974.816499777</v>
      </c>
      <c r="I58" s="401">
        <v>15480222.821712269</v>
      </c>
      <c r="J58" s="401">
        <v>16007651.671307195</v>
      </c>
      <c r="K58" s="401">
        <v>14936924.32749038</v>
      </c>
      <c r="L58" s="425"/>
      <c r="M58" s="413"/>
      <c r="N58" s="413"/>
      <c r="O58" s="413"/>
      <c r="P58" s="413"/>
      <c r="Q58" s="413"/>
      <c r="R58" s="413"/>
      <c r="S58" s="413"/>
    </row>
    <row r="59" spans="1:19" ht="15" x14ac:dyDescent="0.25">
      <c r="A59" s="132" t="s">
        <v>428</v>
      </c>
      <c r="B59" s="115">
        <v>16116486.397203699</v>
      </c>
      <c r="C59" s="115">
        <v>16401537.732279997</v>
      </c>
      <c r="D59" s="115">
        <v>18147321.062017605</v>
      </c>
      <c r="E59" s="115">
        <v>19704941.029119894</v>
      </c>
      <c r="F59" s="401">
        <v>21065367.556276254</v>
      </c>
      <c r="G59" s="401">
        <v>22160450.861404005</v>
      </c>
      <c r="H59" s="401">
        <v>22649382.240080178</v>
      </c>
      <c r="I59" s="401">
        <v>26653565.870024364</v>
      </c>
      <c r="J59" s="401">
        <v>32438018.841556557</v>
      </c>
      <c r="K59" s="401">
        <v>9523011.3481458072</v>
      </c>
      <c r="L59" s="425"/>
      <c r="M59" s="413"/>
      <c r="N59" s="413"/>
      <c r="O59" s="413"/>
      <c r="P59" s="413"/>
      <c r="Q59" s="413"/>
      <c r="R59" s="413"/>
      <c r="S59" s="413"/>
    </row>
    <row r="60" spans="1:19" ht="15" x14ac:dyDescent="0.25">
      <c r="A60" s="132" t="s">
        <v>434</v>
      </c>
      <c r="B60" s="115">
        <v>17488700.072632734</v>
      </c>
      <c r="C60" s="115">
        <v>15512071.786870001</v>
      </c>
      <c r="D60" s="115">
        <v>15532475.287670655</v>
      </c>
      <c r="E60" s="115">
        <v>18661755.239467923</v>
      </c>
      <c r="F60" s="401">
        <v>19728703.35033948</v>
      </c>
      <c r="G60" s="401">
        <v>16884836.630902734</v>
      </c>
      <c r="H60" s="401">
        <v>16964346.014076527</v>
      </c>
      <c r="I60" s="401">
        <v>21556039.035597317</v>
      </c>
      <c r="J60" s="401">
        <v>30139044.680028453</v>
      </c>
      <c r="K60" s="401">
        <v>7589431.7458936926</v>
      </c>
      <c r="L60" s="425"/>
      <c r="M60" s="413"/>
      <c r="N60" s="413"/>
      <c r="O60" s="413"/>
      <c r="P60" s="413"/>
      <c r="Q60" s="413"/>
      <c r="R60" s="413"/>
      <c r="S60" s="413"/>
    </row>
    <row r="61" spans="1:19" ht="15" x14ac:dyDescent="0.25">
      <c r="A61" s="132" t="s">
        <v>435</v>
      </c>
      <c r="B61" s="115">
        <v>11564567.970783424</v>
      </c>
      <c r="C61" s="115">
        <v>13437047.261079999</v>
      </c>
      <c r="D61" s="115">
        <v>14248684.110614132</v>
      </c>
      <c r="E61" s="115">
        <v>16183752.304699775</v>
      </c>
      <c r="F61" s="401">
        <v>18071818.87998952</v>
      </c>
      <c r="G61" s="401">
        <v>17056259.310901817</v>
      </c>
      <c r="H61" s="401">
        <v>20359718.923747145</v>
      </c>
      <c r="I61" s="401">
        <v>18503642.437571492</v>
      </c>
      <c r="J61" s="401">
        <v>25425615.019188378</v>
      </c>
      <c r="K61" s="401">
        <v>7389147.8496446079</v>
      </c>
      <c r="L61" s="425"/>
      <c r="M61" s="413"/>
      <c r="N61" s="413"/>
      <c r="O61" s="413"/>
      <c r="P61" s="413"/>
      <c r="Q61" s="413"/>
      <c r="R61" s="413"/>
      <c r="S61" s="413"/>
    </row>
    <row r="62" spans="1:19" ht="15" x14ac:dyDescent="0.25">
      <c r="A62" s="132" t="s">
        <v>429</v>
      </c>
      <c r="B62" s="115">
        <v>27959265.008889921</v>
      </c>
      <c r="C62" s="115">
        <v>29174524.286010001</v>
      </c>
      <c r="D62" s="115">
        <v>43666224.359411955</v>
      </c>
      <c r="E62" s="115">
        <v>52681374.439384423</v>
      </c>
      <c r="F62" s="401">
        <v>52271682.962005191</v>
      </c>
      <c r="G62" s="401">
        <v>56595615.336610854</v>
      </c>
      <c r="H62" s="401">
        <v>56279204.985707022</v>
      </c>
      <c r="I62" s="401">
        <v>55929576.171165451</v>
      </c>
      <c r="J62" s="401">
        <v>56245290.026206836</v>
      </c>
      <c r="K62" s="401">
        <v>6537721.3188858544</v>
      </c>
      <c r="L62" s="425"/>
      <c r="M62" s="413"/>
      <c r="N62" s="413"/>
      <c r="O62" s="413"/>
      <c r="P62" s="413"/>
      <c r="Q62" s="413"/>
      <c r="R62" s="413"/>
      <c r="S62" s="413"/>
    </row>
    <row r="63" spans="1:19" ht="15" x14ac:dyDescent="0.25">
      <c r="A63" s="132" t="s">
        <v>438</v>
      </c>
      <c r="B63" s="115">
        <v>15201708.287976569</v>
      </c>
      <c r="C63" s="115">
        <v>16201062.345720001</v>
      </c>
      <c r="D63" s="115">
        <v>13215098.534653703</v>
      </c>
      <c r="E63" s="115">
        <v>18714630.825198788</v>
      </c>
      <c r="F63" s="401">
        <v>21709324.795177195</v>
      </c>
      <c r="G63" s="401">
        <v>24726512.739873204</v>
      </c>
      <c r="H63" s="401">
        <v>22793481.670583814</v>
      </c>
      <c r="I63" s="401">
        <v>18888973.909508314</v>
      </c>
      <c r="J63" s="401">
        <v>25769122.596621677</v>
      </c>
      <c r="K63" s="401">
        <v>5677002.7948764218</v>
      </c>
      <c r="L63" s="425"/>
      <c r="M63" s="413"/>
      <c r="N63" s="413"/>
      <c r="O63" s="413"/>
      <c r="P63" s="413"/>
      <c r="Q63" s="413"/>
      <c r="R63" s="413"/>
      <c r="S63" s="413"/>
    </row>
    <row r="64" spans="1:19" ht="15" x14ac:dyDescent="0.25">
      <c r="A64" s="132" t="s">
        <v>440</v>
      </c>
      <c r="B64" s="115">
        <v>11418350.291357087</v>
      </c>
      <c r="C64" s="115">
        <v>11817789.89978</v>
      </c>
      <c r="D64" s="115">
        <v>11148891.77136164</v>
      </c>
      <c r="E64" s="115">
        <v>12261922.551754456</v>
      </c>
      <c r="F64" s="401">
        <v>13349532.512036189</v>
      </c>
      <c r="G64" s="401">
        <v>17458774.332165495</v>
      </c>
      <c r="H64" s="401">
        <v>13737572.486887349</v>
      </c>
      <c r="I64" s="401">
        <v>14454386.149282297</v>
      </c>
      <c r="J64" s="401">
        <v>15830520.9670277</v>
      </c>
      <c r="K64" s="401">
        <v>5420074.8746084338</v>
      </c>
      <c r="L64" s="425"/>
      <c r="M64" s="413"/>
      <c r="N64" s="413"/>
      <c r="O64" s="413"/>
      <c r="P64" s="413"/>
      <c r="Q64" s="413"/>
      <c r="R64" s="413"/>
      <c r="S64" s="413"/>
    </row>
    <row r="65" spans="1:19" ht="15" x14ac:dyDescent="0.25">
      <c r="A65" s="132" t="s">
        <v>444</v>
      </c>
      <c r="B65" s="115">
        <v>5663052.8317000009</v>
      </c>
      <c r="C65" s="115">
        <v>4769212.3398500001</v>
      </c>
      <c r="D65" s="115">
        <v>4462438.3670402812</v>
      </c>
      <c r="E65" s="115">
        <v>5687389.6456776354</v>
      </c>
      <c r="F65" s="401">
        <v>3863782.0252467599</v>
      </c>
      <c r="G65" s="401">
        <v>4547433.2491905801</v>
      </c>
      <c r="H65" s="401">
        <v>3721045.833020451</v>
      </c>
      <c r="I65" s="401">
        <v>3639917.452289185</v>
      </c>
      <c r="J65" s="401">
        <v>2075670.9844181738</v>
      </c>
      <c r="K65" s="401">
        <v>4331435.218670927</v>
      </c>
      <c r="L65" s="425"/>
      <c r="M65" s="413"/>
      <c r="N65" s="413"/>
      <c r="O65" s="413"/>
      <c r="P65" s="413"/>
      <c r="Q65" s="413"/>
      <c r="R65" s="413"/>
      <c r="S65" s="413"/>
    </row>
    <row r="66" spans="1:19" ht="15" x14ac:dyDescent="0.25">
      <c r="A66" s="132" t="s">
        <v>442</v>
      </c>
      <c r="B66" s="115">
        <v>8267810.8664689353</v>
      </c>
      <c r="C66" s="115">
        <v>8172931.2445999999</v>
      </c>
      <c r="D66" s="115">
        <v>7771425.4589981763</v>
      </c>
      <c r="E66" s="115">
        <v>9304277.0487393383</v>
      </c>
      <c r="F66" s="401">
        <v>9574625.7776067629</v>
      </c>
      <c r="G66" s="401">
        <v>7655384.8702827776</v>
      </c>
      <c r="H66" s="401">
        <v>9854301.6278018672</v>
      </c>
      <c r="I66" s="401">
        <v>8306326.8700966723</v>
      </c>
      <c r="J66" s="401">
        <v>9624657.2709755078</v>
      </c>
      <c r="K66" s="401">
        <v>3760083.0738620618</v>
      </c>
      <c r="L66" s="425"/>
      <c r="M66" s="413"/>
      <c r="N66" s="413"/>
      <c r="O66" s="413"/>
      <c r="P66" s="413"/>
      <c r="Q66" s="413"/>
      <c r="R66" s="413"/>
      <c r="S66" s="413"/>
    </row>
    <row r="67" spans="1:19" ht="15" x14ac:dyDescent="0.25">
      <c r="A67" s="132" t="s">
        <v>439</v>
      </c>
      <c r="B67" s="115">
        <v>15632934.720130851</v>
      </c>
      <c r="C67" s="115">
        <v>14913870.52916</v>
      </c>
      <c r="D67" s="115">
        <v>15896304.342051039</v>
      </c>
      <c r="E67" s="115">
        <v>16295265.535527522</v>
      </c>
      <c r="F67" s="401">
        <v>21399647.574266635</v>
      </c>
      <c r="G67" s="401">
        <v>17402362.774366558</v>
      </c>
      <c r="H67" s="401">
        <v>17009150.353523698</v>
      </c>
      <c r="I67" s="401">
        <v>25581043.966908168</v>
      </c>
      <c r="J67" s="401">
        <v>40197024.977524534</v>
      </c>
      <c r="K67" s="401">
        <v>3737272.4874401251</v>
      </c>
      <c r="L67" s="425"/>
      <c r="M67" s="413"/>
      <c r="N67" s="413"/>
      <c r="O67" s="413"/>
      <c r="P67" s="413"/>
      <c r="Q67" s="413"/>
      <c r="R67" s="413"/>
      <c r="S67" s="413"/>
    </row>
    <row r="68" spans="1:19" ht="15" x14ac:dyDescent="0.25">
      <c r="A68" s="132" t="s">
        <v>432</v>
      </c>
      <c r="B68" s="115">
        <v>12359886.652327029</v>
      </c>
      <c r="C68" s="115">
        <v>13724249.13032</v>
      </c>
      <c r="D68" s="115">
        <v>12836415.018931437</v>
      </c>
      <c r="E68" s="115">
        <v>13644766.348202845</v>
      </c>
      <c r="F68" s="401">
        <v>15425769.97469715</v>
      </c>
      <c r="G68" s="401">
        <v>14059977.000674061</v>
      </c>
      <c r="H68" s="401">
        <v>12446283.488965496</v>
      </c>
      <c r="I68" s="401">
        <v>18380505.498988483</v>
      </c>
      <c r="J68" s="401">
        <v>22573639.252289146</v>
      </c>
      <c r="K68" s="401">
        <v>3659809.7369685899</v>
      </c>
      <c r="L68" s="425"/>
      <c r="M68" s="413"/>
      <c r="N68" s="413"/>
      <c r="O68" s="413"/>
      <c r="P68" s="413"/>
      <c r="Q68" s="413"/>
      <c r="R68" s="413"/>
      <c r="S68" s="413"/>
    </row>
    <row r="69" spans="1:19" ht="15" x14ac:dyDescent="0.25">
      <c r="A69" s="132" t="s">
        <v>443</v>
      </c>
      <c r="B69" s="115">
        <v>9931709.5440530144</v>
      </c>
      <c r="C69" s="115">
        <v>10465394.681899998</v>
      </c>
      <c r="D69" s="115">
        <v>10951174.228597527</v>
      </c>
      <c r="E69" s="115">
        <v>11388882.185074896</v>
      </c>
      <c r="F69" s="401">
        <v>11281842.934488062</v>
      </c>
      <c r="G69" s="401">
        <v>13216896.840057444</v>
      </c>
      <c r="H69" s="401">
        <v>12356888.278022893</v>
      </c>
      <c r="I69" s="401">
        <v>13820597.953507053</v>
      </c>
      <c r="J69" s="401">
        <v>16100909.747228639</v>
      </c>
      <c r="K69" s="401">
        <v>2988556.4961380539</v>
      </c>
      <c r="L69" s="425"/>
      <c r="M69" s="413"/>
      <c r="N69" s="413"/>
      <c r="O69" s="413"/>
      <c r="P69" s="413"/>
      <c r="Q69" s="413"/>
      <c r="R69" s="413"/>
      <c r="S69" s="413"/>
    </row>
    <row r="70" spans="1:19" ht="15" x14ac:dyDescent="0.25">
      <c r="A70" s="132" t="s">
        <v>430</v>
      </c>
      <c r="B70" s="115">
        <v>7797338.1480682166</v>
      </c>
      <c r="C70" s="115">
        <v>6384746.2539000008</v>
      </c>
      <c r="D70" s="115">
        <v>6875117.6071777344</v>
      </c>
      <c r="E70" s="115">
        <v>6453295.475290304</v>
      </c>
      <c r="F70" s="401">
        <v>7495506.9057344627</v>
      </c>
      <c r="G70" s="401">
        <v>7129236.3500367738</v>
      </c>
      <c r="H70" s="401">
        <v>6675799.4738550298</v>
      </c>
      <c r="I70" s="401">
        <v>8382032.634434511</v>
      </c>
      <c r="J70" s="401">
        <v>8424980.6090543997</v>
      </c>
      <c r="K70" s="401">
        <v>2270449.9457103466</v>
      </c>
      <c r="L70" s="425"/>
      <c r="M70" s="413"/>
      <c r="N70" s="413"/>
      <c r="O70" s="413"/>
      <c r="P70" s="413"/>
      <c r="Q70" s="413"/>
      <c r="R70" s="413"/>
      <c r="S70" s="413"/>
    </row>
    <row r="71" spans="1:19" ht="15" x14ac:dyDescent="0.25">
      <c r="A71" s="132" t="s">
        <v>433</v>
      </c>
      <c r="B71" s="115">
        <v>6776973.5210301504</v>
      </c>
      <c r="C71" s="115">
        <v>6200628.2359000007</v>
      </c>
      <c r="D71" s="115">
        <v>7311743.4605115829</v>
      </c>
      <c r="E71" s="115">
        <v>8982509.613011308</v>
      </c>
      <c r="F71" s="401">
        <v>14347885.648515208</v>
      </c>
      <c r="G71" s="401">
        <v>11925185.83008326</v>
      </c>
      <c r="H71" s="401">
        <v>13499524.82304921</v>
      </c>
      <c r="I71" s="401">
        <v>11769901.62782583</v>
      </c>
      <c r="J71" s="401">
        <v>11780149.002020219</v>
      </c>
      <c r="K71" s="401">
        <v>2244553.4625007706</v>
      </c>
      <c r="L71" s="425"/>
      <c r="M71" s="413"/>
      <c r="N71" s="413"/>
      <c r="O71" s="413"/>
      <c r="P71" s="413"/>
      <c r="Q71" s="413"/>
      <c r="R71" s="413"/>
      <c r="S71" s="413"/>
    </row>
    <row r="72" spans="1:19" s="120" customFormat="1" ht="15" x14ac:dyDescent="0.25">
      <c r="A72" s="132" t="s">
        <v>447</v>
      </c>
      <c r="B72" s="115">
        <v>2919616.7758999998</v>
      </c>
      <c r="C72" s="115">
        <v>2477044.44233</v>
      </c>
      <c r="D72" s="115">
        <v>2311459.6408615285</v>
      </c>
      <c r="E72" s="115">
        <v>2723459.4861216168</v>
      </c>
      <c r="F72" s="401">
        <v>2868128.453279472</v>
      </c>
      <c r="G72" s="401">
        <v>2937865.1047025807</v>
      </c>
      <c r="H72" s="401">
        <v>3168973.3559589921</v>
      </c>
      <c r="I72" s="401">
        <v>3044743.0069282134</v>
      </c>
      <c r="J72" s="401">
        <v>1928405.44227818</v>
      </c>
      <c r="K72" s="401">
        <v>2020403.5554299557</v>
      </c>
      <c r="L72" s="512"/>
      <c r="M72" s="513"/>
      <c r="N72" s="513"/>
      <c r="O72" s="513"/>
      <c r="P72" s="513"/>
      <c r="Q72" s="513"/>
      <c r="R72" s="513"/>
      <c r="S72" s="513"/>
    </row>
    <row r="73" spans="1:19" ht="15" x14ac:dyDescent="0.25">
      <c r="A73" s="132" t="s">
        <v>437</v>
      </c>
      <c r="B73" s="115">
        <v>12016793.241489362</v>
      </c>
      <c r="C73" s="115">
        <v>11124462.41904</v>
      </c>
      <c r="D73" s="115">
        <v>10598707.331289152</v>
      </c>
      <c r="E73" s="115">
        <v>11767573.440949306</v>
      </c>
      <c r="F73" s="401">
        <v>13533336.703584502</v>
      </c>
      <c r="G73" s="401">
        <v>13366345.134937322</v>
      </c>
      <c r="H73" s="401">
        <v>11121770.682517318</v>
      </c>
      <c r="I73" s="401">
        <v>11396853.988811752</v>
      </c>
      <c r="J73" s="401">
        <v>16657736.294033242</v>
      </c>
      <c r="K73" s="401">
        <v>1952020.5054786031</v>
      </c>
      <c r="L73" s="425"/>
      <c r="M73" s="413"/>
      <c r="N73" s="413"/>
      <c r="O73" s="413"/>
      <c r="P73" s="413"/>
      <c r="Q73" s="413"/>
      <c r="R73" s="413"/>
      <c r="S73" s="413"/>
    </row>
    <row r="74" spans="1:19" ht="15" x14ac:dyDescent="0.25">
      <c r="A74" s="132" t="s">
        <v>441</v>
      </c>
      <c r="B74" s="115">
        <v>6912332.9288437767</v>
      </c>
      <c r="C74" s="115">
        <v>6640309.8533200007</v>
      </c>
      <c r="D74" s="115">
        <v>9051325.219025854</v>
      </c>
      <c r="E74" s="115">
        <v>9826174.5892172437</v>
      </c>
      <c r="F74" s="401">
        <v>12725557.712012535</v>
      </c>
      <c r="G74" s="401">
        <v>9915591.4550507572</v>
      </c>
      <c r="H74" s="401">
        <v>7621921.1575731682</v>
      </c>
      <c r="I74" s="401">
        <v>7405981.7369640442</v>
      </c>
      <c r="J74" s="401">
        <v>12839724.720540753</v>
      </c>
      <c r="K74" s="401">
        <v>1552031.5164929917</v>
      </c>
      <c r="L74" s="425"/>
      <c r="M74" s="413"/>
      <c r="N74" s="413"/>
      <c r="O74" s="413"/>
      <c r="P74" s="413"/>
      <c r="Q74" s="413"/>
      <c r="R74" s="413"/>
      <c r="S74" s="413"/>
    </row>
    <row r="75" spans="1:19" ht="15" x14ac:dyDescent="0.25">
      <c r="A75" s="132" t="s">
        <v>431</v>
      </c>
      <c r="B75" s="115">
        <v>6793918.232124758</v>
      </c>
      <c r="C75" s="115">
        <v>7126638.9470999995</v>
      </c>
      <c r="D75" s="115">
        <v>6606660.0885816664</v>
      </c>
      <c r="E75" s="115">
        <v>5856255.6990928901</v>
      </c>
      <c r="F75" s="401">
        <v>5426134.9286909755</v>
      </c>
      <c r="G75" s="401">
        <v>7905973.3459119704</v>
      </c>
      <c r="H75" s="401">
        <v>7843085.0286713019</v>
      </c>
      <c r="I75" s="401">
        <v>8265414.1953781489</v>
      </c>
      <c r="J75" s="401">
        <v>9209998.703539269</v>
      </c>
      <c r="K75" s="401">
        <v>1504846.68588354</v>
      </c>
      <c r="L75" s="425"/>
      <c r="M75" s="413"/>
      <c r="N75" s="413"/>
      <c r="O75" s="413"/>
      <c r="P75" s="413"/>
      <c r="Q75" s="413"/>
      <c r="R75" s="413"/>
      <c r="S75" s="413"/>
    </row>
    <row r="76" spans="1:19" ht="15" x14ac:dyDescent="0.25">
      <c r="A76" s="132" t="s">
        <v>446</v>
      </c>
      <c r="B76" s="115">
        <v>3067174.3474964569</v>
      </c>
      <c r="C76" s="115">
        <v>3213332.7346199998</v>
      </c>
      <c r="D76" s="115">
        <v>5048936.4432364823</v>
      </c>
      <c r="E76" s="115">
        <v>4834613.0972104361</v>
      </c>
      <c r="F76" s="401">
        <v>5857706.0208925996</v>
      </c>
      <c r="G76" s="401">
        <v>7147844.3497423837</v>
      </c>
      <c r="H76" s="401">
        <v>5332206.0930020679</v>
      </c>
      <c r="I76" s="401">
        <v>7792753.4102657968</v>
      </c>
      <c r="J76" s="401">
        <v>7962059.4708631607</v>
      </c>
      <c r="K76" s="401">
        <v>1203616.327697102</v>
      </c>
      <c r="L76" s="425"/>
      <c r="M76" s="413"/>
      <c r="N76" s="413"/>
      <c r="O76" s="413"/>
      <c r="P76" s="413"/>
      <c r="Q76" s="413"/>
      <c r="R76" s="413"/>
      <c r="S76" s="413"/>
    </row>
    <row r="77" spans="1:19" ht="15" x14ac:dyDescent="0.25">
      <c r="A77" s="132" t="s">
        <v>445</v>
      </c>
      <c r="B77" s="115">
        <v>1136024.4621000001</v>
      </c>
      <c r="C77" s="115">
        <v>968765.21325000003</v>
      </c>
      <c r="D77" s="115">
        <v>1519724.398977489</v>
      </c>
      <c r="E77" s="115">
        <v>1449250.9675817706</v>
      </c>
      <c r="F77" s="401">
        <v>2008191.6852615231</v>
      </c>
      <c r="G77" s="401">
        <v>1547724.658759695</v>
      </c>
      <c r="H77" s="401">
        <v>1339656.1529704728</v>
      </c>
      <c r="I77" s="401">
        <v>1140300.8200155681</v>
      </c>
      <c r="J77" s="401">
        <v>1091194.0614854728</v>
      </c>
      <c r="K77" s="401">
        <v>644423.93187158147</v>
      </c>
      <c r="L77" s="425"/>
      <c r="M77" s="413"/>
      <c r="N77" s="413"/>
      <c r="O77" s="413"/>
      <c r="P77" s="413"/>
      <c r="Q77" s="413"/>
      <c r="R77" s="413"/>
      <c r="S77" s="413"/>
    </row>
    <row r="78" spans="1:19" ht="15" x14ac:dyDescent="0.25">
      <c r="A78" s="132" t="s">
        <v>449</v>
      </c>
      <c r="B78" s="115">
        <v>138607.74124999999</v>
      </c>
      <c r="C78" s="115">
        <v>51698.7</v>
      </c>
      <c r="D78" s="115">
        <v>796532.59656573122</v>
      </c>
      <c r="E78" s="115">
        <v>269317.81776000001</v>
      </c>
      <c r="F78" s="401">
        <v>309691.23983628559</v>
      </c>
      <c r="G78" s="401">
        <v>121183.64303237597</v>
      </c>
      <c r="H78" s="401">
        <v>186559.55300606939</v>
      </c>
      <c r="I78" s="401">
        <v>309150.34533782915</v>
      </c>
      <c r="J78" s="401">
        <v>452908.4312490524</v>
      </c>
      <c r="K78" s="401">
        <v>395669.94337553642</v>
      </c>
      <c r="L78" s="425"/>
      <c r="M78" s="413"/>
      <c r="N78" s="413"/>
      <c r="O78" s="413"/>
      <c r="P78" s="413"/>
      <c r="Q78" s="413"/>
      <c r="R78" s="413"/>
      <c r="S78" s="413"/>
    </row>
    <row r="79" spans="1:19" ht="15" x14ac:dyDescent="0.25">
      <c r="A79" s="132" t="s">
        <v>448</v>
      </c>
      <c r="B79" s="115">
        <v>1953354.5861500001</v>
      </c>
      <c r="C79" s="115">
        <v>1974453.8407799997</v>
      </c>
      <c r="D79" s="115">
        <v>3326069.5681514922</v>
      </c>
      <c r="E79" s="115">
        <v>3234840.5039723478</v>
      </c>
      <c r="F79" s="401">
        <v>4304157.7469679601</v>
      </c>
      <c r="G79" s="401">
        <v>2660206.6527726399</v>
      </c>
      <c r="H79" s="401">
        <v>1561452.7140889622</v>
      </c>
      <c r="I79" s="401">
        <v>2476406.5227423133</v>
      </c>
      <c r="J79" s="401">
        <v>2818610.5402994696</v>
      </c>
      <c r="K79" s="401">
        <v>329031.75040367333</v>
      </c>
      <c r="L79" s="425"/>
    </row>
    <row r="80" spans="1:19" ht="15" x14ac:dyDescent="0.25">
      <c r="A80" s="511" t="s">
        <v>451</v>
      </c>
      <c r="B80" s="401">
        <v>11714.80695</v>
      </c>
      <c r="C80" s="401">
        <v>4561.6499999999996</v>
      </c>
      <c r="D80" s="401">
        <v>98514.900000000009</v>
      </c>
      <c r="E80" s="401">
        <v>152178.15651863316</v>
      </c>
      <c r="F80" s="401">
        <v>437429.05606000003</v>
      </c>
      <c r="G80" s="401">
        <v>348244.761</v>
      </c>
      <c r="H80" s="401">
        <v>285650.96658000001</v>
      </c>
      <c r="I80" s="401">
        <v>408801.83500000002</v>
      </c>
      <c r="J80" s="401">
        <v>415445.49439999997</v>
      </c>
      <c r="K80" s="401">
        <v>205126.10930789865</v>
      </c>
      <c r="L80" s="425"/>
    </row>
    <row r="81" spans="1:12" ht="15" x14ac:dyDescent="0.25">
      <c r="A81" s="132" t="s">
        <v>450</v>
      </c>
      <c r="B81" s="115">
        <v>84532.25</v>
      </c>
      <c r="C81" s="115">
        <v>47981.8</v>
      </c>
      <c r="D81" s="115">
        <v>59623.075000000004</v>
      </c>
      <c r="E81" s="115">
        <v>126778.00298755187</v>
      </c>
      <c r="F81" s="401">
        <v>160596.48003844672</v>
      </c>
      <c r="G81" s="401">
        <v>177125.38207262434</v>
      </c>
      <c r="H81" s="401">
        <v>116365.96927355776</v>
      </c>
      <c r="I81" s="401">
        <v>132449.39986679205</v>
      </c>
      <c r="J81" s="401">
        <v>112347.8947217746</v>
      </c>
      <c r="K81" s="401">
        <v>19981.047540983607</v>
      </c>
      <c r="L81" s="425"/>
    </row>
    <row r="82" spans="1:12" ht="15" x14ac:dyDescent="0.25">
      <c r="A82" s="132" t="s">
        <v>452</v>
      </c>
      <c r="B82" s="115">
        <v>16646.5255</v>
      </c>
      <c r="C82" s="115">
        <v>29258.017620000002</v>
      </c>
      <c r="D82" s="115">
        <v>41710.344770132935</v>
      </c>
      <c r="E82" s="115">
        <v>55397.918094191773</v>
      </c>
      <c r="F82" s="401">
        <v>19283.75964993078</v>
      </c>
      <c r="G82" s="401">
        <v>14138.208319284309</v>
      </c>
      <c r="H82" s="401">
        <v>11084.697523542804</v>
      </c>
      <c r="I82" s="401">
        <v>18966.977828970004</v>
      </c>
      <c r="J82" s="401">
        <v>9822.9586495513595</v>
      </c>
      <c r="K82" s="401">
        <v>12203.555350339622</v>
      </c>
      <c r="L82" s="425"/>
    </row>
    <row r="83" spans="1:12" ht="12.75" x14ac:dyDescent="0.2">
      <c r="A83" s="132"/>
      <c r="B83" s="115"/>
      <c r="C83" s="115"/>
      <c r="D83" s="115"/>
      <c r="E83" s="115"/>
      <c r="I83" s="531"/>
      <c r="J83" s="531"/>
      <c r="K83" s="531"/>
    </row>
    <row r="84" spans="1:12" ht="84.75" customHeight="1" x14ac:dyDescent="0.2">
      <c r="A84" s="1121" t="s">
        <v>878</v>
      </c>
      <c r="B84" s="1121"/>
      <c r="C84" s="1121"/>
      <c r="D84" s="1121"/>
      <c r="E84" s="1121"/>
      <c r="F84" s="1121"/>
      <c r="G84" s="1121"/>
      <c r="H84" s="1121"/>
      <c r="I84" s="1122"/>
      <c r="J84" s="532"/>
      <c r="K84" s="532"/>
    </row>
    <row r="85" spans="1:12" ht="12.75" x14ac:dyDescent="0.2">
      <c r="A85" s="426" t="s">
        <v>457</v>
      </c>
      <c r="B85" s="426"/>
      <c r="C85" s="426"/>
      <c r="D85" s="426"/>
      <c r="E85" s="426"/>
      <c r="F85" s="426"/>
      <c r="G85" s="426"/>
      <c r="H85" s="426"/>
      <c r="I85" s="413"/>
      <c r="J85" s="413"/>
      <c r="K85" s="413"/>
    </row>
    <row r="86" spans="1:12" ht="16.5" customHeight="1" x14ac:dyDescent="0.2">
      <c r="A86" s="427" t="s">
        <v>458</v>
      </c>
      <c r="B86" s="428"/>
      <c r="C86" s="428"/>
      <c r="D86" s="429"/>
      <c r="E86" s="429"/>
      <c r="F86" s="430"/>
      <c r="G86" s="430"/>
      <c r="H86" s="430"/>
      <c r="I86" s="430"/>
      <c r="J86" s="430"/>
      <c r="K86" s="430"/>
    </row>
    <row r="91" spans="1:12" ht="10.5" customHeight="1" x14ac:dyDescent="0.2"/>
  </sheetData>
  <mergeCells count="2">
    <mergeCell ref="A2:G2"/>
    <mergeCell ref="A84:I84"/>
  </mergeCells>
  <conditionalFormatting sqref="O4:O21 M4:M30 I46:K46">
    <cfRule type="cellIs" dxfId="1" priority="1" stopIfTrue="1" operator="equal">
      <formula>-0.000001</formula>
    </cfRule>
  </conditionalFormatting>
  <conditionalFormatting sqref="O34:P34">
    <cfRule type="cellIs" dxfId="0" priority="2" stopIfTrue="1" operator="equal">
      <formula>-0.000001</formula>
    </cfRule>
  </conditionalFormatting>
  <printOptions horizontalCentered="1" verticalCentered="1"/>
  <pageMargins left="0" right="0" top="0" bottom="0" header="0.31496062992125984" footer="0.31496062992125984"/>
  <pageSetup paperSize="9" scale="4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90294-8351-48DF-A7B0-7D6D93AE250A}">
  <sheetPr>
    <tabColor rgb="FF002060"/>
  </sheetPr>
  <dimension ref="A1:N63"/>
  <sheetViews>
    <sheetView showGridLines="0" view="pageBreakPreview" zoomScaleNormal="100" zoomScaleSheetLayoutView="100" workbookViewId="0">
      <selection activeCell="B2" sqref="B2:I2"/>
    </sheetView>
  </sheetViews>
  <sheetFormatPr baseColWidth="10" defaultColWidth="11.42578125" defaultRowHeight="15" x14ac:dyDescent="0.25"/>
  <cols>
    <col min="2" max="14" width="10.5703125" customWidth="1"/>
    <col min="15" max="15" width="3" customWidth="1"/>
  </cols>
  <sheetData>
    <row r="1" spans="1:14" x14ac:dyDescent="0.25">
      <c r="A1" s="100" t="s">
        <v>295</v>
      </c>
      <c r="B1" s="211"/>
      <c r="C1" s="211"/>
      <c r="D1" s="211"/>
      <c r="E1" s="211"/>
      <c r="F1" s="211"/>
      <c r="G1" s="211"/>
      <c r="H1" s="211"/>
      <c r="I1" s="211"/>
      <c r="J1" s="211"/>
      <c r="K1" s="211"/>
      <c r="L1" s="211"/>
      <c r="M1" s="211"/>
      <c r="N1" s="211"/>
    </row>
    <row r="2" spans="1:14" ht="15.75" x14ac:dyDescent="0.25">
      <c r="A2" s="212" t="s">
        <v>296</v>
      </c>
      <c r="B2" s="211"/>
      <c r="C2" s="211"/>
      <c r="D2" s="211"/>
      <c r="E2" s="211"/>
      <c r="F2" s="211"/>
      <c r="G2" s="211"/>
      <c r="H2" s="211"/>
      <c r="I2" s="211"/>
      <c r="J2" s="211"/>
      <c r="K2" s="211"/>
      <c r="L2" s="211"/>
      <c r="M2" s="211"/>
      <c r="N2" s="211"/>
    </row>
    <row r="3" spans="1:14" ht="15.75" x14ac:dyDescent="0.25">
      <c r="A3" s="212" t="s">
        <v>297</v>
      </c>
      <c r="B3" s="211"/>
      <c r="C3" s="211"/>
      <c r="D3" s="211"/>
      <c r="E3" s="211"/>
      <c r="F3" s="211"/>
      <c r="G3" s="211"/>
      <c r="H3" s="211"/>
      <c r="I3" s="211"/>
      <c r="J3" s="211"/>
      <c r="K3" s="211"/>
      <c r="L3" s="211"/>
      <c r="M3" s="211"/>
      <c r="N3" s="211"/>
    </row>
    <row r="4" spans="1:14" ht="15.75" thickBot="1" x14ac:dyDescent="0.3">
      <c r="A4" s="57" t="s">
        <v>298</v>
      </c>
      <c r="B4" s="213" t="s">
        <v>299</v>
      </c>
      <c r="C4" s="213" t="s">
        <v>300</v>
      </c>
      <c r="D4" s="213" t="s">
        <v>301</v>
      </c>
      <c r="E4" s="213" t="s">
        <v>302</v>
      </c>
      <c r="F4" s="213" t="s">
        <v>303</v>
      </c>
      <c r="G4" s="213" t="s">
        <v>304</v>
      </c>
      <c r="H4" s="213" t="s">
        <v>305</v>
      </c>
      <c r="I4" s="213" t="s">
        <v>306</v>
      </c>
      <c r="J4" s="213" t="s">
        <v>307</v>
      </c>
      <c r="K4" s="213" t="s">
        <v>308</v>
      </c>
      <c r="L4" s="213" t="s">
        <v>309</v>
      </c>
      <c r="M4" s="213" t="s">
        <v>310</v>
      </c>
      <c r="N4" s="213" t="s">
        <v>0</v>
      </c>
    </row>
    <row r="5" spans="1:14" ht="15.75" thickBot="1" x14ac:dyDescent="0.3">
      <c r="A5" s="214" t="s">
        <v>311</v>
      </c>
      <c r="B5" s="215"/>
      <c r="C5" s="215"/>
      <c r="D5" s="215"/>
      <c r="E5" s="215"/>
      <c r="F5" s="215"/>
      <c r="G5" s="215"/>
      <c r="H5" s="215"/>
      <c r="I5" s="215"/>
      <c r="J5" s="215"/>
      <c r="K5" s="215"/>
      <c r="L5" s="215"/>
      <c r="M5" s="215"/>
      <c r="N5" s="216"/>
    </row>
    <row r="6" spans="1:14" x14ac:dyDescent="0.25">
      <c r="A6" s="217">
        <v>2009</v>
      </c>
      <c r="B6" s="218">
        <v>353</v>
      </c>
      <c r="C6" s="218">
        <v>717</v>
      </c>
      <c r="D6" s="218">
        <v>601</v>
      </c>
      <c r="E6" s="218">
        <v>338</v>
      </c>
      <c r="F6" s="218">
        <v>507</v>
      </c>
      <c r="G6" s="218">
        <v>281</v>
      </c>
      <c r="H6" s="218">
        <v>304</v>
      </c>
      <c r="I6" s="218">
        <v>586</v>
      </c>
      <c r="J6" s="218">
        <v>415</v>
      </c>
      <c r="K6" s="218">
        <v>439</v>
      </c>
      <c r="L6" s="218">
        <v>404</v>
      </c>
      <c r="M6" s="218">
        <v>290</v>
      </c>
      <c r="N6" s="218">
        <f>SUM(B6:M6)</f>
        <v>5235</v>
      </c>
    </row>
    <row r="7" spans="1:14" x14ac:dyDescent="0.25">
      <c r="A7" s="217">
        <v>2010</v>
      </c>
      <c r="B7" s="218">
        <v>514</v>
      </c>
      <c r="C7" s="218">
        <v>1556</v>
      </c>
      <c r="D7" s="218">
        <v>512</v>
      </c>
      <c r="E7" s="218">
        <v>467</v>
      </c>
      <c r="F7" s="218">
        <v>697</v>
      </c>
      <c r="G7" s="218">
        <v>476</v>
      </c>
      <c r="H7" s="218">
        <v>686</v>
      </c>
      <c r="I7" s="218">
        <v>686</v>
      </c>
      <c r="J7" s="218">
        <v>526</v>
      </c>
      <c r="K7" s="218">
        <v>859</v>
      </c>
      <c r="L7" s="218">
        <v>949</v>
      </c>
      <c r="M7" s="218">
        <v>1710</v>
      </c>
      <c r="N7" s="218">
        <f t="shared" ref="N7:N19" si="0">SUM(B7:M7)</f>
        <v>9638</v>
      </c>
    </row>
    <row r="8" spans="1:14" x14ac:dyDescent="0.25">
      <c r="A8" s="217">
        <v>2011</v>
      </c>
      <c r="B8" s="218">
        <v>1388</v>
      </c>
      <c r="C8" s="218">
        <v>1930</v>
      </c>
      <c r="D8" s="218">
        <v>961</v>
      </c>
      <c r="E8" s="218">
        <v>782</v>
      </c>
      <c r="F8" s="218">
        <v>898</v>
      </c>
      <c r="G8" s="218">
        <v>494</v>
      </c>
      <c r="H8" s="218">
        <v>545</v>
      </c>
      <c r="I8" s="218">
        <v>600</v>
      </c>
      <c r="J8" s="218">
        <v>691</v>
      </c>
      <c r="K8" s="218">
        <v>451</v>
      </c>
      <c r="L8" s="218">
        <v>739</v>
      </c>
      <c r="M8" s="218">
        <v>463</v>
      </c>
      <c r="N8" s="218">
        <f t="shared" si="0"/>
        <v>9942</v>
      </c>
    </row>
    <row r="9" spans="1:14" x14ac:dyDescent="0.25">
      <c r="A9" s="217">
        <v>2012</v>
      </c>
      <c r="B9" s="218">
        <v>1391</v>
      </c>
      <c r="C9" s="218">
        <v>462</v>
      </c>
      <c r="D9" s="218">
        <v>474</v>
      </c>
      <c r="E9" s="218">
        <v>345</v>
      </c>
      <c r="F9" s="218">
        <v>1279</v>
      </c>
      <c r="G9" s="218">
        <v>523</v>
      </c>
      <c r="H9" s="218">
        <v>450</v>
      </c>
      <c r="I9" s="218">
        <v>611</v>
      </c>
      <c r="J9" s="218">
        <v>384</v>
      </c>
      <c r="K9" s="218">
        <v>371</v>
      </c>
      <c r="L9" s="218">
        <v>739</v>
      </c>
      <c r="M9" s="218">
        <v>218</v>
      </c>
      <c r="N9" s="218">
        <f t="shared" si="0"/>
        <v>7247</v>
      </c>
    </row>
    <row r="10" spans="1:14" x14ac:dyDescent="0.25">
      <c r="A10" s="217">
        <v>2013</v>
      </c>
      <c r="B10" s="218">
        <v>1121</v>
      </c>
      <c r="C10" s="218">
        <v>319</v>
      </c>
      <c r="D10" s="218">
        <v>318</v>
      </c>
      <c r="E10" s="218">
        <v>418</v>
      </c>
      <c r="F10" s="218">
        <v>1035</v>
      </c>
      <c r="G10" s="218">
        <v>376</v>
      </c>
      <c r="H10" s="218">
        <v>360</v>
      </c>
      <c r="I10" s="218">
        <v>451</v>
      </c>
      <c r="J10" s="218">
        <v>310</v>
      </c>
      <c r="K10" s="218">
        <v>271</v>
      </c>
      <c r="L10" s="218">
        <v>650</v>
      </c>
      <c r="M10" s="218">
        <v>168</v>
      </c>
      <c r="N10" s="218">
        <f t="shared" si="0"/>
        <v>5797</v>
      </c>
    </row>
    <row r="11" spans="1:14" x14ac:dyDescent="0.25">
      <c r="A11" s="217">
        <v>2014</v>
      </c>
      <c r="B11" s="218">
        <v>2039</v>
      </c>
      <c r="C11" s="218">
        <v>358</v>
      </c>
      <c r="D11" s="218">
        <v>236</v>
      </c>
      <c r="E11" s="218">
        <v>250</v>
      </c>
      <c r="F11" s="218">
        <v>670</v>
      </c>
      <c r="G11" s="218">
        <v>477</v>
      </c>
      <c r="H11" s="218">
        <v>206</v>
      </c>
      <c r="I11" s="218">
        <v>389</v>
      </c>
      <c r="J11" s="218">
        <v>403</v>
      </c>
      <c r="K11" s="218">
        <v>288</v>
      </c>
      <c r="L11" s="218">
        <v>402</v>
      </c>
      <c r="M11" s="218">
        <v>372</v>
      </c>
      <c r="N11" s="218">
        <f t="shared" si="0"/>
        <v>6090</v>
      </c>
    </row>
    <row r="12" spans="1:14" x14ac:dyDescent="0.25">
      <c r="A12" s="217">
        <v>2015</v>
      </c>
      <c r="B12" s="218">
        <v>2176</v>
      </c>
      <c r="C12" s="218">
        <v>325</v>
      </c>
      <c r="D12" s="218">
        <v>232</v>
      </c>
      <c r="E12" s="218">
        <v>246</v>
      </c>
      <c r="F12" s="218">
        <v>771</v>
      </c>
      <c r="G12" s="218">
        <v>353</v>
      </c>
      <c r="H12" s="218">
        <v>214</v>
      </c>
      <c r="I12" s="218">
        <v>571</v>
      </c>
      <c r="J12" s="218">
        <v>192</v>
      </c>
      <c r="K12" s="218">
        <v>184</v>
      </c>
      <c r="L12" s="218">
        <v>392</v>
      </c>
      <c r="M12" s="218">
        <v>140</v>
      </c>
      <c r="N12" s="218">
        <f t="shared" si="0"/>
        <v>5796</v>
      </c>
    </row>
    <row r="13" spans="1:14" x14ac:dyDescent="0.25">
      <c r="A13" s="217">
        <v>2016</v>
      </c>
      <c r="B13" s="218">
        <v>1917</v>
      </c>
      <c r="C13" s="218">
        <v>223</v>
      </c>
      <c r="D13" s="218">
        <v>205</v>
      </c>
      <c r="E13" s="218">
        <v>271</v>
      </c>
      <c r="F13" s="218">
        <v>0</v>
      </c>
      <c r="G13" s="218">
        <v>0</v>
      </c>
      <c r="H13" s="218">
        <v>879</v>
      </c>
      <c r="I13" s="218">
        <v>292</v>
      </c>
      <c r="J13" s="218">
        <v>330</v>
      </c>
      <c r="K13" s="218">
        <v>307</v>
      </c>
      <c r="L13" s="218">
        <v>582</v>
      </c>
      <c r="M13" s="218">
        <v>300</v>
      </c>
      <c r="N13" s="218">
        <f t="shared" si="0"/>
        <v>5306</v>
      </c>
    </row>
    <row r="14" spans="1:14" x14ac:dyDescent="0.25">
      <c r="A14" s="217">
        <v>2017</v>
      </c>
      <c r="B14" s="218">
        <v>2287</v>
      </c>
      <c r="C14" s="218">
        <v>70</v>
      </c>
      <c r="D14" s="218">
        <v>83</v>
      </c>
      <c r="E14" s="218">
        <v>55</v>
      </c>
      <c r="F14" s="218">
        <v>130</v>
      </c>
      <c r="G14" s="218">
        <v>34</v>
      </c>
      <c r="H14" s="218">
        <v>53</v>
      </c>
      <c r="I14" s="218">
        <v>98</v>
      </c>
      <c r="J14" s="218">
        <v>62</v>
      </c>
      <c r="K14" s="218">
        <v>1661</v>
      </c>
      <c r="L14" s="218">
        <v>895</v>
      </c>
      <c r="M14" s="218">
        <v>403</v>
      </c>
      <c r="N14" s="218">
        <f t="shared" si="0"/>
        <v>5831</v>
      </c>
    </row>
    <row r="15" spans="1:14" x14ac:dyDescent="0.25">
      <c r="A15" s="217">
        <v>2018</v>
      </c>
      <c r="B15" s="218">
        <v>699</v>
      </c>
      <c r="C15" s="218">
        <v>372</v>
      </c>
      <c r="D15" s="218">
        <v>349</v>
      </c>
      <c r="E15" s="218">
        <v>596</v>
      </c>
      <c r="F15" s="218">
        <v>1556</v>
      </c>
      <c r="G15" s="218">
        <v>403</v>
      </c>
      <c r="H15" s="218">
        <v>525</v>
      </c>
      <c r="I15" s="218">
        <v>876</v>
      </c>
      <c r="J15" s="218">
        <v>445</v>
      </c>
      <c r="K15" s="218">
        <v>328</v>
      </c>
      <c r="L15" s="218">
        <v>558</v>
      </c>
      <c r="M15" s="218">
        <v>237</v>
      </c>
      <c r="N15" s="218">
        <f t="shared" si="0"/>
        <v>6944</v>
      </c>
    </row>
    <row r="16" spans="1:14" x14ac:dyDescent="0.25">
      <c r="A16" s="217">
        <v>2019</v>
      </c>
      <c r="B16" s="218">
        <v>362</v>
      </c>
      <c r="C16" s="218">
        <v>586</v>
      </c>
      <c r="D16" s="218">
        <v>328</v>
      </c>
      <c r="E16" s="218">
        <v>388</v>
      </c>
      <c r="F16" s="218">
        <v>1488</v>
      </c>
      <c r="G16" s="218">
        <v>278</v>
      </c>
      <c r="H16" s="218">
        <v>403</v>
      </c>
      <c r="I16" s="218">
        <v>456</v>
      </c>
      <c r="J16" s="218">
        <v>340</v>
      </c>
      <c r="K16" s="218">
        <v>329</v>
      </c>
      <c r="L16" s="218">
        <v>1068</v>
      </c>
      <c r="M16" s="218">
        <v>272</v>
      </c>
      <c r="N16" s="218">
        <f t="shared" si="0"/>
        <v>6298</v>
      </c>
    </row>
    <row r="17" spans="1:14" x14ac:dyDescent="0.25">
      <c r="A17" s="217">
        <v>2020</v>
      </c>
      <c r="B17" s="218">
        <v>535</v>
      </c>
      <c r="C17" s="218">
        <v>287</v>
      </c>
      <c r="D17" s="218">
        <v>153</v>
      </c>
      <c r="E17" s="218">
        <v>0</v>
      </c>
      <c r="F17" s="218">
        <v>0</v>
      </c>
      <c r="G17" s="218">
        <v>0</v>
      </c>
      <c r="H17" s="218">
        <v>754</v>
      </c>
      <c r="I17" s="218">
        <v>374</v>
      </c>
      <c r="J17" s="218">
        <v>463</v>
      </c>
      <c r="K17" s="218">
        <v>560</v>
      </c>
      <c r="L17" s="218">
        <v>1979</v>
      </c>
      <c r="M17" s="218">
        <v>381</v>
      </c>
      <c r="N17" s="218">
        <f t="shared" si="0"/>
        <v>5486</v>
      </c>
    </row>
    <row r="18" spans="1:14" x14ac:dyDescent="0.25">
      <c r="A18" s="217">
        <v>2021</v>
      </c>
      <c r="B18" s="218">
        <v>371</v>
      </c>
      <c r="C18" s="218">
        <v>268</v>
      </c>
      <c r="D18" s="218">
        <v>627</v>
      </c>
      <c r="E18" s="218">
        <v>257</v>
      </c>
      <c r="F18" s="218">
        <v>651</v>
      </c>
      <c r="G18" s="218">
        <v>342</v>
      </c>
      <c r="H18" s="218">
        <v>410</v>
      </c>
      <c r="I18" s="218">
        <v>741</v>
      </c>
      <c r="J18" s="218">
        <v>437</v>
      </c>
      <c r="K18" s="218">
        <v>423</v>
      </c>
      <c r="L18" s="218">
        <v>1123</v>
      </c>
      <c r="M18" s="218">
        <v>319</v>
      </c>
      <c r="N18" s="218">
        <f t="shared" si="0"/>
        <v>5969</v>
      </c>
    </row>
    <row r="19" spans="1:14" x14ac:dyDescent="0.25">
      <c r="A19" s="217">
        <v>2022</v>
      </c>
      <c r="B19" s="218">
        <v>528</v>
      </c>
      <c r="C19" s="218">
        <v>322</v>
      </c>
      <c r="D19" s="218">
        <v>420</v>
      </c>
      <c r="E19" s="218">
        <v>447</v>
      </c>
      <c r="F19" s="218">
        <v>1449</v>
      </c>
      <c r="G19" s="218">
        <v>529</v>
      </c>
      <c r="H19" s="218">
        <v>499</v>
      </c>
      <c r="I19" s="218">
        <v>855</v>
      </c>
      <c r="J19" s="218">
        <v>446</v>
      </c>
      <c r="K19" s="218">
        <v>355</v>
      </c>
      <c r="L19" s="218">
        <v>712</v>
      </c>
      <c r="M19" s="218">
        <v>264</v>
      </c>
      <c r="N19" s="218">
        <f t="shared" si="0"/>
        <v>6826</v>
      </c>
    </row>
    <row r="20" spans="1:14" x14ac:dyDescent="0.25">
      <c r="A20" s="217">
        <v>2023</v>
      </c>
      <c r="B20" s="218">
        <v>386</v>
      </c>
      <c r="C20" s="218">
        <v>331</v>
      </c>
      <c r="D20" s="218">
        <v>419</v>
      </c>
      <c r="E20" s="218">
        <v>336</v>
      </c>
      <c r="F20" s="218">
        <v>1294</v>
      </c>
      <c r="G20" s="218">
        <v>354</v>
      </c>
      <c r="H20" s="218">
        <v>601</v>
      </c>
      <c r="I20" s="218">
        <v>1043</v>
      </c>
      <c r="J20" s="218">
        <v>532</v>
      </c>
      <c r="K20" s="218">
        <v>445</v>
      </c>
      <c r="L20" s="218">
        <v>798</v>
      </c>
      <c r="M20" s="218">
        <v>294</v>
      </c>
      <c r="N20" s="218">
        <f>SUM(B20:M20)</f>
        <v>6833</v>
      </c>
    </row>
    <row r="21" spans="1:14" x14ac:dyDescent="0.25">
      <c r="A21" s="217">
        <v>2024</v>
      </c>
      <c r="B21" s="218">
        <v>875</v>
      </c>
      <c r="C21" s="218">
        <v>386</v>
      </c>
      <c r="D21" s="218">
        <v>379</v>
      </c>
      <c r="E21" s="218">
        <v>499</v>
      </c>
      <c r="F21" s="218">
        <v>1215</v>
      </c>
      <c r="G21" s="218">
        <v>412</v>
      </c>
      <c r="H21" s="218">
        <v>478</v>
      </c>
      <c r="I21" s="218">
        <v>1145</v>
      </c>
      <c r="J21" s="218">
        <v>569</v>
      </c>
      <c r="K21" s="218">
        <v>608</v>
      </c>
      <c r="L21" s="218">
        <v>810</v>
      </c>
      <c r="M21" s="218">
        <v>325</v>
      </c>
      <c r="N21" s="218">
        <f t="shared" ref="N21:N23" si="1">SUM(B21:M21)</f>
        <v>7701</v>
      </c>
    </row>
    <row r="22" spans="1:14" x14ac:dyDescent="0.25">
      <c r="A22" s="217">
        <v>2025</v>
      </c>
      <c r="B22" s="218">
        <v>922</v>
      </c>
      <c r="C22" s="218">
        <v>408</v>
      </c>
      <c r="D22" s="218">
        <v>641</v>
      </c>
      <c r="E22" s="218">
        <v>446</v>
      </c>
      <c r="F22" s="218">
        <v>1743</v>
      </c>
      <c r="G22" s="218">
        <v>789</v>
      </c>
      <c r="H22" s="218">
        <v>605</v>
      </c>
      <c r="I22" s="218">
        <v>1789</v>
      </c>
      <c r="J22" s="218">
        <v>606</v>
      </c>
      <c r="K22" s="218">
        <v>873</v>
      </c>
      <c r="L22" s="218">
        <v>1735</v>
      </c>
      <c r="M22" s="218">
        <v>432</v>
      </c>
      <c r="N22" s="218">
        <f t="shared" si="1"/>
        <v>10989</v>
      </c>
    </row>
    <row r="23" spans="1:14" ht="15.75" thickBot="1" x14ac:dyDescent="0.3">
      <c r="A23" s="217">
        <v>2026</v>
      </c>
      <c r="B23" s="218">
        <v>1495</v>
      </c>
      <c r="C23" s="218">
        <v>698</v>
      </c>
      <c r="D23" s="218">
        <v>774</v>
      </c>
      <c r="E23" s="218">
        <v>608</v>
      </c>
      <c r="F23" s="218">
        <v>2949</v>
      </c>
      <c r="G23" s="218"/>
      <c r="H23" s="218"/>
      <c r="I23" s="218"/>
      <c r="J23" s="218"/>
      <c r="K23" s="218"/>
      <c r="L23" s="218"/>
      <c r="M23" s="218"/>
      <c r="N23" s="218">
        <f t="shared" si="1"/>
        <v>6524</v>
      </c>
    </row>
    <row r="24" spans="1:14" ht="15.75" thickBot="1" x14ac:dyDescent="0.3">
      <c r="A24" s="219" t="s">
        <v>312</v>
      </c>
      <c r="B24" s="220"/>
      <c r="C24" s="220"/>
      <c r="D24" s="220"/>
      <c r="E24" s="220"/>
      <c r="F24" s="220"/>
      <c r="G24" s="220"/>
      <c r="H24" s="220"/>
      <c r="I24" s="220"/>
      <c r="J24" s="220"/>
      <c r="K24" s="220"/>
      <c r="L24" s="220"/>
      <c r="M24" s="220"/>
      <c r="N24" s="221"/>
    </row>
    <row r="25" spans="1:14" x14ac:dyDescent="0.25">
      <c r="A25" s="217">
        <v>2009</v>
      </c>
      <c r="B25" s="222">
        <v>137</v>
      </c>
      <c r="C25" s="222">
        <v>418</v>
      </c>
      <c r="D25" s="222">
        <v>429</v>
      </c>
      <c r="E25" s="222">
        <v>93</v>
      </c>
      <c r="F25" s="222">
        <v>208</v>
      </c>
      <c r="G25" s="222">
        <v>423</v>
      </c>
      <c r="H25" s="222">
        <v>487</v>
      </c>
      <c r="I25" s="222">
        <v>121</v>
      </c>
      <c r="J25" s="222">
        <v>281</v>
      </c>
      <c r="K25" s="222">
        <v>332</v>
      </c>
      <c r="L25" s="222">
        <v>443</v>
      </c>
      <c r="M25" s="222">
        <v>490</v>
      </c>
      <c r="N25" s="218">
        <f t="shared" ref="N25:N38" si="2">SUM(B25:M25)</f>
        <v>3862</v>
      </c>
    </row>
    <row r="26" spans="1:14" x14ac:dyDescent="0.25">
      <c r="A26" s="217">
        <v>2010</v>
      </c>
      <c r="B26" s="222">
        <v>215</v>
      </c>
      <c r="C26" s="222">
        <v>261</v>
      </c>
      <c r="D26" s="222">
        <v>195</v>
      </c>
      <c r="E26" s="222">
        <v>236</v>
      </c>
      <c r="F26" s="222">
        <v>251</v>
      </c>
      <c r="G26" s="222">
        <v>244</v>
      </c>
      <c r="H26" s="222">
        <v>352</v>
      </c>
      <c r="I26" s="222">
        <v>216</v>
      </c>
      <c r="J26" s="222">
        <v>450</v>
      </c>
      <c r="K26" s="222">
        <v>301</v>
      </c>
      <c r="L26" s="222">
        <v>582</v>
      </c>
      <c r="M26" s="222">
        <v>688</v>
      </c>
      <c r="N26" s="218">
        <f t="shared" si="2"/>
        <v>3991</v>
      </c>
    </row>
    <row r="27" spans="1:14" ht="12.75" customHeight="1" x14ac:dyDescent="0.25">
      <c r="A27" s="217">
        <v>2011</v>
      </c>
      <c r="B27" s="222">
        <v>242</v>
      </c>
      <c r="C27" s="222">
        <v>292</v>
      </c>
      <c r="D27" s="222">
        <v>623</v>
      </c>
      <c r="E27" s="222">
        <v>481</v>
      </c>
      <c r="F27" s="222">
        <v>550</v>
      </c>
      <c r="G27" s="222">
        <v>332</v>
      </c>
      <c r="H27" s="222">
        <v>491</v>
      </c>
      <c r="I27" s="222">
        <v>455</v>
      </c>
      <c r="J27" s="222">
        <v>300</v>
      </c>
      <c r="K27" s="222">
        <v>179</v>
      </c>
      <c r="L27" s="222">
        <v>135</v>
      </c>
      <c r="M27" s="222">
        <v>175</v>
      </c>
      <c r="N27" s="218">
        <f t="shared" si="2"/>
        <v>4255</v>
      </c>
    </row>
    <row r="28" spans="1:14" x14ac:dyDescent="0.25">
      <c r="A28" s="217">
        <v>2012</v>
      </c>
      <c r="B28" s="533">
        <v>0</v>
      </c>
      <c r="C28" s="533">
        <v>0</v>
      </c>
      <c r="D28" s="533">
        <v>507</v>
      </c>
      <c r="E28" s="533">
        <v>1002</v>
      </c>
      <c r="F28" s="533">
        <v>517</v>
      </c>
      <c r="G28" s="533">
        <v>318</v>
      </c>
      <c r="H28" s="533">
        <v>347</v>
      </c>
      <c r="I28" s="533">
        <v>346</v>
      </c>
      <c r="J28" s="533">
        <v>196</v>
      </c>
      <c r="K28" s="533">
        <v>444</v>
      </c>
      <c r="L28" s="533">
        <v>336</v>
      </c>
      <c r="M28" s="533">
        <v>363</v>
      </c>
      <c r="N28" s="533">
        <f t="shared" si="2"/>
        <v>4376</v>
      </c>
    </row>
    <row r="29" spans="1:14" x14ac:dyDescent="0.25">
      <c r="A29" s="217">
        <v>2013</v>
      </c>
      <c r="B29" s="533">
        <v>125</v>
      </c>
      <c r="C29" s="533">
        <v>331</v>
      </c>
      <c r="D29" s="533">
        <v>330</v>
      </c>
      <c r="E29" s="533">
        <v>339</v>
      </c>
      <c r="F29" s="533">
        <v>326</v>
      </c>
      <c r="G29" s="533">
        <v>223</v>
      </c>
      <c r="H29" s="533">
        <v>420</v>
      </c>
      <c r="I29" s="533">
        <v>266</v>
      </c>
      <c r="J29" s="533">
        <v>390</v>
      </c>
      <c r="K29" s="533">
        <v>304</v>
      </c>
      <c r="L29" s="533">
        <v>317</v>
      </c>
      <c r="M29" s="533">
        <v>351</v>
      </c>
      <c r="N29" s="533">
        <f t="shared" si="2"/>
        <v>3722</v>
      </c>
    </row>
    <row r="30" spans="1:14" x14ac:dyDescent="0.25">
      <c r="A30" s="217">
        <v>2014</v>
      </c>
      <c r="B30" s="533">
        <v>220</v>
      </c>
      <c r="C30" s="533">
        <v>284</v>
      </c>
      <c r="D30" s="533">
        <v>253</v>
      </c>
      <c r="E30" s="533">
        <v>237</v>
      </c>
      <c r="F30" s="533">
        <v>357</v>
      </c>
      <c r="G30" s="533">
        <v>275</v>
      </c>
      <c r="H30" s="533">
        <v>278</v>
      </c>
      <c r="I30" s="533">
        <v>88</v>
      </c>
      <c r="J30" s="533">
        <v>244</v>
      </c>
      <c r="K30" s="533">
        <v>245</v>
      </c>
      <c r="L30" s="533">
        <v>145</v>
      </c>
      <c r="M30" s="533">
        <v>342</v>
      </c>
      <c r="N30" s="533">
        <f t="shared" si="2"/>
        <v>2968</v>
      </c>
    </row>
    <row r="31" spans="1:14" x14ac:dyDescent="0.25">
      <c r="A31" s="217">
        <v>2015</v>
      </c>
      <c r="B31" s="533">
        <v>225</v>
      </c>
      <c r="C31" s="533">
        <v>112</v>
      </c>
      <c r="D31" s="533">
        <v>155</v>
      </c>
      <c r="E31" s="533">
        <v>388</v>
      </c>
      <c r="F31" s="533">
        <v>364</v>
      </c>
      <c r="G31" s="533">
        <v>208</v>
      </c>
      <c r="H31" s="533">
        <v>393</v>
      </c>
      <c r="I31" s="533">
        <v>166</v>
      </c>
      <c r="J31" s="533">
        <v>474</v>
      </c>
      <c r="K31" s="533">
        <v>0</v>
      </c>
      <c r="L31" s="533">
        <v>0</v>
      </c>
      <c r="M31" s="533">
        <v>0</v>
      </c>
      <c r="N31" s="533">
        <f t="shared" si="2"/>
        <v>2485</v>
      </c>
    </row>
    <row r="32" spans="1:14" x14ac:dyDescent="0.25">
      <c r="A32" s="217">
        <v>2016</v>
      </c>
      <c r="B32" s="533">
        <v>0</v>
      </c>
      <c r="C32" s="533">
        <v>0</v>
      </c>
      <c r="D32" s="533">
        <v>0</v>
      </c>
      <c r="E32" s="533">
        <v>74</v>
      </c>
      <c r="F32" s="533">
        <v>0</v>
      </c>
      <c r="G32" s="533">
        <v>0</v>
      </c>
      <c r="H32" s="533">
        <v>0</v>
      </c>
      <c r="I32" s="533">
        <v>0</v>
      </c>
      <c r="J32" s="533">
        <v>0</v>
      </c>
      <c r="K32" s="533">
        <v>908</v>
      </c>
      <c r="L32" s="533">
        <v>179</v>
      </c>
      <c r="M32" s="533">
        <v>285</v>
      </c>
      <c r="N32" s="533">
        <f t="shared" si="2"/>
        <v>1446</v>
      </c>
    </row>
    <row r="33" spans="1:14" x14ac:dyDescent="0.25">
      <c r="A33" s="217">
        <v>2017</v>
      </c>
      <c r="B33" s="533">
        <v>0</v>
      </c>
      <c r="C33" s="533">
        <v>61</v>
      </c>
      <c r="D33" s="533">
        <v>247</v>
      </c>
      <c r="E33" s="533">
        <v>81</v>
      </c>
      <c r="F33" s="533">
        <v>110</v>
      </c>
      <c r="G33" s="533">
        <v>213</v>
      </c>
      <c r="H33" s="533">
        <v>108</v>
      </c>
      <c r="I33" s="533">
        <v>148</v>
      </c>
      <c r="J33" s="533">
        <v>325</v>
      </c>
      <c r="K33" s="533">
        <v>217</v>
      </c>
      <c r="L33" s="533">
        <v>130</v>
      </c>
      <c r="M33" s="533">
        <v>490</v>
      </c>
      <c r="N33" s="533">
        <f t="shared" si="2"/>
        <v>2130</v>
      </c>
    </row>
    <row r="34" spans="1:14" x14ac:dyDescent="0.25">
      <c r="A34" s="217">
        <v>2018</v>
      </c>
      <c r="B34" s="533">
        <v>134</v>
      </c>
      <c r="C34" s="533">
        <v>202</v>
      </c>
      <c r="D34" s="533">
        <v>178</v>
      </c>
      <c r="E34" s="533">
        <v>150</v>
      </c>
      <c r="F34" s="533">
        <v>119</v>
      </c>
      <c r="G34" s="533">
        <v>129</v>
      </c>
      <c r="H34" s="533">
        <v>22</v>
      </c>
      <c r="I34" s="533">
        <v>261</v>
      </c>
      <c r="J34" s="533">
        <v>177</v>
      </c>
      <c r="K34" s="533">
        <v>204</v>
      </c>
      <c r="L34" s="533">
        <v>519</v>
      </c>
      <c r="M34" s="533">
        <v>241</v>
      </c>
      <c r="N34" s="533">
        <f t="shared" si="2"/>
        <v>2336</v>
      </c>
    </row>
    <row r="35" spans="1:14" x14ac:dyDescent="0.25">
      <c r="A35" s="217">
        <v>2019</v>
      </c>
      <c r="B35" s="534">
        <v>199</v>
      </c>
      <c r="C35" s="534">
        <v>314</v>
      </c>
      <c r="D35" s="534">
        <v>164</v>
      </c>
      <c r="E35" s="534">
        <v>319</v>
      </c>
      <c r="F35" s="534">
        <v>249</v>
      </c>
      <c r="G35" s="534">
        <v>206</v>
      </c>
      <c r="H35" s="534">
        <v>301</v>
      </c>
      <c r="I35" s="534">
        <v>316</v>
      </c>
      <c r="J35" s="534">
        <v>104</v>
      </c>
      <c r="K35" s="534">
        <v>302</v>
      </c>
      <c r="L35" s="534">
        <v>147</v>
      </c>
      <c r="M35" s="534">
        <v>433</v>
      </c>
      <c r="N35" s="533">
        <f t="shared" si="2"/>
        <v>3054</v>
      </c>
    </row>
    <row r="36" spans="1:14" x14ac:dyDescent="0.25">
      <c r="A36" s="217">
        <v>2020</v>
      </c>
      <c r="B36" s="534">
        <v>241</v>
      </c>
      <c r="C36" s="534">
        <v>187</v>
      </c>
      <c r="D36" s="534">
        <v>157</v>
      </c>
      <c r="E36" s="534">
        <v>0</v>
      </c>
      <c r="F36" s="534">
        <v>0</v>
      </c>
      <c r="G36" s="534">
        <v>0</v>
      </c>
      <c r="H36" s="534">
        <v>102</v>
      </c>
      <c r="I36" s="534">
        <v>297</v>
      </c>
      <c r="J36" s="534">
        <v>169</v>
      </c>
      <c r="K36" s="534">
        <v>213</v>
      </c>
      <c r="L36" s="534">
        <v>350</v>
      </c>
      <c r="M36" s="534">
        <v>179</v>
      </c>
      <c r="N36" s="533">
        <f t="shared" si="2"/>
        <v>1895</v>
      </c>
    </row>
    <row r="37" spans="1:14" x14ac:dyDescent="0.25">
      <c r="A37" s="217">
        <v>2021</v>
      </c>
      <c r="B37" s="534">
        <v>219</v>
      </c>
      <c r="C37" s="534">
        <v>203</v>
      </c>
      <c r="D37" s="534">
        <v>219</v>
      </c>
      <c r="E37" s="534">
        <v>210</v>
      </c>
      <c r="F37" s="534">
        <v>233</v>
      </c>
      <c r="G37" s="534">
        <v>339</v>
      </c>
      <c r="H37" s="534">
        <v>326</v>
      </c>
      <c r="I37" s="534">
        <v>316</v>
      </c>
      <c r="J37" s="534">
        <v>219</v>
      </c>
      <c r="K37" s="534">
        <v>279</v>
      </c>
      <c r="L37" s="534">
        <v>324</v>
      </c>
      <c r="M37" s="534">
        <v>259</v>
      </c>
      <c r="N37" s="533">
        <f t="shared" si="2"/>
        <v>3146</v>
      </c>
    </row>
    <row r="38" spans="1:14" x14ac:dyDescent="0.25">
      <c r="A38" s="217">
        <v>2022</v>
      </c>
      <c r="B38" s="223">
        <v>301</v>
      </c>
      <c r="C38" s="223">
        <v>274</v>
      </c>
      <c r="D38" s="224">
        <v>337</v>
      </c>
      <c r="E38" s="224">
        <v>286</v>
      </c>
      <c r="F38" s="224">
        <v>319</v>
      </c>
      <c r="G38" s="224">
        <v>238</v>
      </c>
      <c r="H38" s="224">
        <v>356</v>
      </c>
      <c r="I38" s="224">
        <v>317</v>
      </c>
      <c r="J38" s="224">
        <v>335</v>
      </c>
      <c r="K38" s="224">
        <v>350</v>
      </c>
      <c r="L38" s="224">
        <v>321</v>
      </c>
      <c r="M38" s="224">
        <v>305</v>
      </c>
      <c r="N38" s="218">
        <f t="shared" si="2"/>
        <v>3739</v>
      </c>
    </row>
    <row r="39" spans="1:14" x14ac:dyDescent="0.25">
      <c r="A39" s="217">
        <v>2023</v>
      </c>
      <c r="B39" s="223">
        <v>350</v>
      </c>
      <c r="C39" s="223">
        <v>362</v>
      </c>
      <c r="D39" s="224">
        <v>505</v>
      </c>
      <c r="E39" s="224">
        <v>373</v>
      </c>
      <c r="F39" s="224">
        <v>491</v>
      </c>
      <c r="G39" s="224">
        <v>343</v>
      </c>
      <c r="H39" s="224">
        <v>439</v>
      </c>
      <c r="I39" s="224">
        <v>468</v>
      </c>
      <c r="J39" s="218">
        <v>347</v>
      </c>
      <c r="K39" s="218">
        <v>292</v>
      </c>
      <c r="L39" s="218">
        <v>360</v>
      </c>
      <c r="M39" s="218">
        <v>366</v>
      </c>
      <c r="N39" s="218">
        <f>SUM(B39:M39)</f>
        <v>4696</v>
      </c>
    </row>
    <row r="40" spans="1:14" x14ac:dyDescent="0.25">
      <c r="A40" s="217">
        <v>2024</v>
      </c>
      <c r="B40" s="223">
        <v>416</v>
      </c>
      <c r="C40" s="223">
        <v>340</v>
      </c>
      <c r="D40" s="224">
        <v>325</v>
      </c>
      <c r="E40" s="224">
        <v>419</v>
      </c>
      <c r="F40" s="224">
        <v>314</v>
      </c>
      <c r="G40" s="224">
        <v>317</v>
      </c>
      <c r="H40" s="224">
        <v>232</v>
      </c>
      <c r="I40" s="224">
        <v>404</v>
      </c>
      <c r="J40" s="218">
        <v>313</v>
      </c>
      <c r="K40" s="218">
        <v>358</v>
      </c>
      <c r="L40" s="218">
        <v>213</v>
      </c>
      <c r="M40" s="218">
        <v>352</v>
      </c>
      <c r="N40" s="218">
        <f>SUM(B40:M40)</f>
        <v>4003</v>
      </c>
    </row>
    <row r="41" spans="1:14" x14ac:dyDescent="0.25">
      <c r="A41" s="217">
        <v>2025</v>
      </c>
      <c r="B41" s="223">
        <v>336</v>
      </c>
      <c r="C41" s="223">
        <v>446</v>
      </c>
      <c r="D41" s="224">
        <v>474</v>
      </c>
      <c r="E41" s="224">
        <v>415</v>
      </c>
      <c r="F41" s="224">
        <v>413</v>
      </c>
      <c r="G41" s="224">
        <v>387</v>
      </c>
      <c r="H41" s="224">
        <v>463</v>
      </c>
      <c r="I41" s="224">
        <v>419</v>
      </c>
      <c r="J41" s="218">
        <v>433</v>
      </c>
      <c r="K41" s="218">
        <v>444</v>
      </c>
      <c r="L41" s="218">
        <v>446</v>
      </c>
      <c r="M41" s="218">
        <v>413</v>
      </c>
      <c r="N41" s="218">
        <f>SUM(B41:M41)</f>
        <v>5089</v>
      </c>
    </row>
    <row r="42" spans="1:14" ht="15.75" thickBot="1" x14ac:dyDescent="0.3">
      <c r="A42" s="217">
        <v>2026</v>
      </c>
      <c r="B42" s="223">
        <v>285</v>
      </c>
      <c r="C42" s="223">
        <v>574</v>
      </c>
      <c r="D42" s="224">
        <v>466</v>
      </c>
      <c r="E42" s="224">
        <v>424</v>
      </c>
      <c r="F42" s="224">
        <v>399</v>
      </c>
      <c r="G42" s="224"/>
      <c r="H42" s="224"/>
      <c r="I42" s="224"/>
      <c r="J42" s="218"/>
      <c r="K42" s="218"/>
      <c r="L42" s="218"/>
      <c r="M42" s="218"/>
      <c r="N42" s="218">
        <f>SUM(B42:M42)</f>
        <v>2148</v>
      </c>
    </row>
    <row r="43" spans="1:14" ht="15.75" thickBot="1" x14ac:dyDescent="0.3">
      <c r="A43" s="219" t="s">
        <v>313</v>
      </c>
      <c r="B43" s="220"/>
      <c r="C43" s="220"/>
      <c r="D43" s="220"/>
      <c r="E43" s="220"/>
      <c r="F43" s="220"/>
      <c r="G43" s="220"/>
      <c r="H43" s="220"/>
      <c r="I43" s="220"/>
      <c r="J43" s="220"/>
      <c r="K43" s="220"/>
      <c r="L43" s="220"/>
      <c r="M43" s="220"/>
      <c r="N43" s="221"/>
    </row>
    <row r="44" spans="1:14" x14ac:dyDescent="0.25">
      <c r="A44" s="217">
        <v>2009</v>
      </c>
      <c r="B44" s="222">
        <v>79054</v>
      </c>
      <c r="C44" s="218">
        <v>233271</v>
      </c>
      <c r="D44" s="218">
        <v>245697</v>
      </c>
      <c r="E44" s="218">
        <v>49862</v>
      </c>
      <c r="F44" s="222">
        <v>128089</v>
      </c>
      <c r="G44" s="218">
        <v>262520</v>
      </c>
      <c r="H44" s="218">
        <v>287412</v>
      </c>
      <c r="I44" s="218">
        <v>58346</v>
      </c>
      <c r="J44" s="222">
        <v>184683</v>
      </c>
      <c r="K44" s="218">
        <v>187909</v>
      </c>
      <c r="L44" s="218">
        <v>239235</v>
      </c>
      <c r="M44" s="218">
        <v>252290</v>
      </c>
      <c r="N44" s="218">
        <f t="shared" ref="N44:N61" si="3">SUM(B44:M44)</f>
        <v>2208368</v>
      </c>
    </row>
    <row r="45" spans="1:14" x14ac:dyDescent="0.25">
      <c r="A45" s="217">
        <v>2010</v>
      </c>
      <c r="B45" s="222">
        <v>105549</v>
      </c>
      <c r="C45" s="218">
        <v>186481</v>
      </c>
      <c r="D45" s="218">
        <v>113138</v>
      </c>
      <c r="E45" s="218">
        <v>126981</v>
      </c>
      <c r="F45" s="222">
        <v>144408</v>
      </c>
      <c r="G45" s="218">
        <v>153551</v>
      </c>
      <c r="H45" s="218">
        <v>236173</v>
      </c>
      <c r="I45" s="218">
        <v>117965</v>
      </c>
      <c r="J45" s="222">
        <v>274273</v>
      </c>
      <c r="K45" s="218">
        <v>201597</v>
      </c>
      <c r="L45" s="218">
        <v>391211</v>
      </c>
      <c r="M45" s="218">
        <v>445154</v>
      </c>
      <c r="N45" s="218">
        <f t="shared" si="3"/>
        <v>2496481</v>
      </c>
    </row>
    <row r="46" spans="1:14" x14ac:dyDescent="0.25">
      <c r="A46" s="217">
        <v>2011</v>
      </c>
      <c r="B46" s="222">
        <v>161710</v>
      </c>
      <c r="C46" s="218">
        <v>170715</v>
      </c>
      <c r="D46" s="218">
        <v>432702</v>
      </c>
      <c r="E46" s="218">
        <v>390251</v>
      </c>
      <c r="F46" s="222">
        <v>437382</v>
      </c>
      <c r="G46" s="218">
        <v>220084</v>
      </c>
      <c r="H46" s="218">
        <v>342824</v>
      </c>
      <c r="I46" s="218">
        <v>299026</v>
      </c>
      <c r="J46" s="222">
        <v>171908</v>
      </c>
      <c r="K46" s="218">
        <v>171167</v>
      </c>
      <c r="L46" s="218">
        <v>101514</v>
      </c>
      <c r="M46" s="218">
        <v>113158</v>
      </c>
      <c r="N46" s="218">
        <f t="shared" si="3"/>
        <v>3012441</v>
      </c>
    </row>
    <row r="47" spans="1:14" x14ac:dyDescent="0.25">
      <c r="A47" s="217">
        <v>2012</v>
      </c>
      <c r="B47" s="218">
        <v>0</v>
      </c>
      <c r="C47" s="218">
        <v>0</v>
      </c>
      <c r="D47" s="218">
        <v>344770</v>
      </c>
      <c r="E47" s="218">
        <v>600417</v>
      </c>
      <c r="F47" s="222">
        <v>306692</v>
      </c>
      <c r="G47" s="218">
        <v>200734</v>
      </c>
      <c r="H47" s="218">
        <v>230042</v>
      </c>
      <c r="I47" s="218">
        <v>200873</v>
      </c>
      <c r="J47" s="222">
        <v>133315</v>
      </c>
      <c r="K47" s="218">
        <v>287218</v>
      </c>
      <c r="L47" s="218">
        <v>214813</v>
      </c>
      <c r="M47" s="218">
        <v>220432</v>
      </c>
      <c r="N47" s="218">
        <f t="shared" si="3"/>
        <v>2739306</v>
      </c>
    </row>
    <row r="48" spans="1:14" x14ac:dyDescent="0.25">
      <c r="A48" s="217">
        <v>2013</v>
      </c>
      <c r="B48" s="222">
        <v>58586</v>
      </c>
      <c r="C48" s="218">
        <v>147664</v>
      </c>
      <c r="D48" s="218">
        <v>152719</v>
      </c>
      <c r="E48" s="218">
        <v>169137</v>
      </c>
      <c r="F48" s="222">
        <v>158259</v>
      </c>
      <c r="G48" s="218">
        <v>117696</v>
      </c>
      <c r="H48" s="218">
        <v>226659</v>
      </c>
      <c r="I48" s="218">
        <v>141609</v>
      </c>
      <c r="J48" s="222">
        <v>204049</v>
      </c>
      <c r="K48" s="218">
        <v>160318</v>
      </c>
      <c r="L48" s="218">
        <v>150143</v>
      </c>
      <c r="M48" s="218">
        <v>173860</v>
      </c>
      <c r="N48" s="218">
        <f t="shared" si="3"/>
        <v>1860699</v>
      </c>
    </row>
    <row r="49" spans="1:14" x14ac:dyDescent="0.25">
      <c r="A49" s="217">
        <v>2014</v>
      </c>
      <c r="B49" s="222">
        <v>98436.3</v>
      </c>
      <c r="C49" s="218">
        <v>133326</v>
      </c>
      <c r="D49" s="218">
        <v>132626.29999999999</v>
      </c>
      <c r="E49" s="218">
        <v>139241</v>
      </c>
      <c r="F49" s="222">
        <v>190666</v>
      </c>
      <c r="G49" s="218">
        <v>126401</v>
      </c>
      <c r="H49" s="218">
        <v>133390</v>
      </c>
      <c r="I49" s="218">
        <v>41694</v>
      </c>
      <c r="J49" s="222">
        <v>127290.4</v>
      </c>
      <c r="K49" s="218">
        <v>127743</v>
      </c>
      <c r="L49" s="218">
        <v>68142</v>
      </c>
      <c r="M49" s="218">
        <v>180040</v>
      </c>
      <c r="N49" s="218">
        <f t="shared" si="3"/>
        <v>1498996</v>
      </c>
    </row>
    <row r="50" spans="1:14" x14ac:dyDescent="0.25">
      <c r="A50" s="217">
        <v>2015</v>
      </c>
      <c r="B50" s="222">
        <v>110934</v>
      </c>
      <c r="C50" s="218">
        <v>53376</v>
      </c>
      <c r="D50" s="218">
        <v>106585</v>
      </c>
      <c r="E50" s="218">
        <v>228911</v>
      </c>
      <c r="F50" s="222">
        <v>208849</v>
      </c>
      <c r="G50" s="218">
        <v>117497</v>
      </c>
      <c r="H50" s="218">
        <v>210342</v>
      </c>
      <c r="I50" s="218">
        <v>97422</v>
      </c>
      <c r="J50" s="222">
        <v>253813</v>
      </c>
      <c r="K50" s="218">
        <v>0</v>
      </c>
      <c r="L50" s="218">
        <v>0</v>
      </c>
      <c r="M50" s="218">
        <v>0</v>
      </c>
      <c r="N50" s="218">
        <f t="shared" si="3"/>
        <v>1387729</v>
      </c>
    </row>
    <row r="51" spans="1:14" x14ac:dyDescent="0.25">
      <c r="A51" s="217">
        <v>2016</v>
      </c>
      <c r="B51" s="218">
        <v>0</v>
      </c>
      <c r="C51" s="218">
        <v>0</v>
      </c>
      <c r="D51" s="218">
        <v>0</v>
      </c>
      <c r="E51" s="218">
        <v>35313</v>
      </c>
      <c r="F51" s="218">
        <v>0</v>
      </c>
      <c r="G51" s="218">
        <v>0</v>
      </c>
      <c r="H51" s="218">
        <v>0</v>
      </c>
      <c r="I51" s="218">
        <v>0</v>
      </c>
      <c r="J51" s="218">
        <v>0</v>
      </c>
      <c r="K51" s="218">
        <v>427494</v>
      </c>
      <c r="L51" s="218">
        <v>84556</v>
      </c>
      <c r="M51" s="218">
        <v>138372</v>
      </c>
      <c r="N51" s="218">
        <f t="shared" si="3"/>
        <v>685735</v>
      </c>
    </row>
    <row r="52" spans="1:14" x14ac:dyDescent="0.25">
      <c r="A52" s="217">
        <v>2017</v>
      </c>
      <c r="B52" s="218">
        <v>0</v>
      </c>
      <c r="C52" s="218">
        <v>32699</v>
      </c>
      <c r="D52" s="218">
        <v>119341</v>
      </c>
      <c r="E52" s="218">
        <v>39632</v>
      </c>
      <c r="F52" s="222">
        <v>52597</v>
      </c>
      <c r="G52" s="218">
        <v>103011</v>
      </c>
      <c r="H52" s="218">
        <v>58147</v>
      </c>
      <c r="I52" s="218">
        <v>71465</v>
      </c>
      <c r="J52" s="222">
        <v>169386</v>
      </c>
      <c r="K52" s="218">
        <v>116649</v>
      </c>
      <c r="L52" s="218">
        <v>66266</v>
      </c>
      <c r="M52" s="218">
        <v>248824</v>
      </c>
      <c r="N52" s="218">
        <f t="shared" si="3"/>
        <v>1078017</v>
      </c>
    </row>
    <row r="53" spans="1:14" x14ac:dyDescent="0.25">
      <c r="A53" s="217">
        <v>2018</v>
      </c>
      <c r="B53" s="222">
        <v>77037.951400000005</v>
      </c>
      <c r="C53" s="218">
        <v>101004.1557</v>
      </c>
      <c r="D53" s="218">
        <v>87581.926600000006</v>
      </c>
      <c r="E53" s="218">
        <v>65305.583700000003</v>
      </c>
      <c r="F53" s="222">
        <v>56652.629000000001</v>
      </c>
      <c r="G53" s="218">
        <v>60121.993999999999</v>
      </c>
      <c r="H53" s="218">
        <v>8299.4192999999996</v>
      </c>
      <c r="I53" s="218">
        <v>140270</v>
      </c>
      <c r="J53" s="222">
        <v>96581.507800000007</v>
      </c>
      <c r="K53" s="218">
        <v>92298.494099999996</v>
      </c>
      <c r="L53" s="218">
        <v>298058.84769999998</v>
      </c>
      <c r="M53" s="218">
        <v>134142.55230000001</v>
      </c>
      <c r="N53" s="218">
        <f t="shared" si="3"/>
        <v>1217355.0616000001</v>
      </c>
    </row>
    <row r="54" spans="1:14" x14ac:dyDescent="0.25">
      <c r="A54" s="217">
        <v>2019</v>
      </c>
      <c r="B54" s="222">
        <v>113674.3042</v>
      </c>
      <c r="C54" s="218">
        <v>163856.00839999999</v>
      </c>
      <c r="D54" s="218">
        <v>82299.246799999994</v>
      </c>
      <c r="E54" s="218">
        <v>168104.20209999999</v>
      </c>
      <c r="F54" s="218">
        <v>123100</v>
      </c>
      <c r="G54" s="218">
        <v>109500</v>
      </c>
      <c r="H54" s="218">
        <v>156221.7782</v>
      </c>
      <c r="I54" s="218">
        <v>147464.70670000001</v>
      </c>
      <c r="J54" s="218">
        <v>40886.7673</v>
      </c>
      <c r="K54" s="218">
        <v>140394.4111</v>
      </c>
      <c r="L54" s="218">
        <v>73818.002699999997</v>
      </c>
      <c r="M54" s="218">
        <v>250455.20490000001</v>
      </c>
      <c r="N54" s="218">
        <f t="shared" si="3"/>
        <v>1569774.6324</v>
      </c>
    </row>
    <row r="55" spans="1:14" x14ac:dyDescent="0.25">
      <c r="A55" s="217">
        <v>2020</v>
      </c>
      <c r="B55" s="223">
        <v>130443.2118</v>
      </c>
      <c r="C55" s="224">
        <v>103099.0327</v>
      </c>
      <c r="D55" s="224">
        <v>73948.434899999993</v>
      </c>
      <c r="E55" s="224">
        <v>0</v>
      </c>
      <c r="F55" s="224">
        <v>0</v>
      </c>
      <c r="G55" s="224">
        <v>0</v>
      </c>
      <c r="H55" s="224">
        <v>51938.995300000002</v>
      </c>
      <c r="I55" s="224">
        <v>170409.80780000001</v>
      </c>
      <c r="J55" s="224">
        <v>72232.071899999995</v>
      </c>
      <c r="K55" s="224">
        <v>112837.5545</v>
      </c>
      <c r="L55" s="224">
        <v>198928.77929999999</v>
      </c>
      <c r="M55" s="224">
        <v>95960</v>
      </c>
      <c r="N55" s="218">
        <f t="shared" si="3"/>
        <v>1009797.8881999999</v>
      </c>
    </row>
    <row r="56" spans="1:14" x14ac:dyDescent="0.25">
      <c r="A56" s="217">
        <v>2021</v>
      </c>
      <c r="B56" s="223">
        <v>118360.9504</v>
      </c>
      <c r="C56" s="224">
        <v>116461.18919999999</v>
      </c>
      <c r="D56" s="224">
        <v>100449.1796</v>
      </c>
      <c r="E56" s="224">
        <v>121142.3597</v>
      </c>
      <c r="F56" s="224">
        <v>133020</v>
      </c>
      <c r="G56" s="224">
        <v>178812.8726</v>
      </c>
      <c r="H56" s="224">
        <v>172294.3615</v>
      </c>
      <c r="I56" s="224">
        <v>160758.0379</v>
      </c>
      <c r="J56" s="224">
        <v>106249.34880000001</v>
      </c>
      <c r="K56" s="224">
        <v>133625.087</v>
      </c>
      <c r="L56" s="224">
        <v>156286.829</v>
      </c>
      <c r="M56" s="224">
        <v>144670</v>
      </c>
      <c r="N56" s="218">
        <f t="shared" si="3"/>
        <v>1642130.2157000001</v>
      </c>
    </row>
    <row r="57" spans="1:14" x14ac:dyDescent="0.25">
      <c r="A57" s="217">
        <v>2022</v>
      </c>
      <c r="B57" s="223">
        <v>139071.03030000001</v>
      </c>
      <c r="C57" s="224">
        <v>138971</v>
      </c>
      <c r="D57" s="224">
        <v>169098.16500000001</v>
      </c>
      <c r="E57" s="224">
        <v>126841.2335</v>
      </c>
      <c r="F57" s="224">
        <v>147361.1048</v>
      </c>
      <c r="G57" s="224">
        <v>100141.92879999999</v>
      </c>
      <c r="H57" s="224">
        <v>154905.747</v>
      </c>
      <c r="I57" s="224">
        <v>150632</v>
      </c>
      <c r="J57" s="224">
        <v>179491.0202</v>
      </c>
      <c r="K57" s="224">
        <v>146335.63159999999</v>
      </c>
      <c r="L57" s="224">
        <v>154340.6189</v>
      </c>
      <c r="M57" s="224">
        <v>153410</v>
      </c>
      <c r="N57" s="218">
        <f t="shared" si="3"/>
        <v>1760599.4800999998</v>
      </c>
    </row>
    <row r="58" spans="1:14" x14ac:dyDescent="0.25">
      <c r="A58" s="217">
        <v>2023</v>
      </c>
      <c r="B58" s="223">
        <v>154724.4688</v>
      </c>
      <c r="C58" s="224">
        <v>168287.96609999999</v>
      </c>
      <c r="D58" s="224">
        <v>223068.7977</v>
      </c>
      <c r="E58" s="224">
        <v>170836.6833</v>
      </c>
      <c r="F58" s="224">
        <v>214612.16560000001</v>
      </c>
      <c r="G58" s="224">
        <v>146115.3806</v>
      </c>
      <c r="H58" s="224">
        <v>192413.5478</v>
      </c>
      <c r="I58" s="224">
        <v>205592.66940000001</v>
      </c>
      <c r="J58" s="218">
        <v>154540.96679999999</v>
      </c>
      <c r="K58" s="218">
        <v>132732.89600000001</v>
      </c>
      <c r="L58" s="218">
        <v>151415.6373</v>
      </c>
      <c r="M58" s="218">
        <v>151110.65839999999</v>
      </c>
      <c r="N58" s="218">
        <f t="shared" si="3"/>
        <v>2065451.8378000003</v>
      </c>
    </row>
    <row r="59" spans="1:14" x14ac:dyDescent="0.25">
      <c r="A59" s="217">
        <v>2024</v>
      </c>
      <c r="B59" s="223">
        <v>169637.1384</v>
      </c>
      <c r="C59" s="224">
        <v>140212.04569999999</v>
      </c>
      <c r="D59" s="224">
        <v>125721.59149999999</v>
      </c>
      <c r="E59" s="224">
        <v>169588.68669999999</v>
      </c>
      <c r="F59" s="224">
        <v>111048.496</v>
      </c>
      <c r="G59" s="224">
        <v>121170.2102</v>
      </c>
      <c r="H59" s="224">
        <v>94624.356700000004</v>
      </c>
      <c r="I59" s="224">
        <v>153836.3597</v>
      </c>
      <c r="J59" s="218">
        <v>129177.59760000001</v>
      </c>
      <c r="K59" s="218">
        <v>133942.04070000001</v>
      </c>
      <c r="L59" s="218">
        <v>95700</v>
      </c>
      <c r="M59" s="218">
        <v>128404</v>
      </c>
      <c r="N59" s="218">
        <f t="shared" si="3"/>
        <v>1573062.5231999999</v>
      </c>
    </row>
    <row r="60" spans="1:14" x14ac:dyDescent="0.25">
      <c r="A60" s="217">
        <v>2025</v>
      </c>
      <c r="B60" s="223">
        <v>120209</v>
      </c>
      <c r="C60" s="224">
        <v>166739.0649</v>
      </c>
      <c r="D60" s="224">
        <v>177472.04639999999</v>
      </c>
      <c r="E60" s="224">
        <v>168200</v>
      </c>
      <c r="F60" s="224">
        <v>163827.41</v>
      </c>
      <c r="G60" s="224">
        <v>140599.34049999999</v>
      </c>
      <c r="H60" s="224">
        <v>160766</v>
      </c>
      <c r="I60" s="224">
        <v>195741</v>
      </c>
      <c r="J60" s="218">
        <v>167146</v>
      </c>
      <c r="K60" s="218">
        <v>148129.19570000001</v>
      </c>
      <c r="L60" s="218">
        <v>156786.23730000001</v>
      </c>
      <c r="M60" s="218">
        <v>144411.79509999999</v>
      </c>
      <c r="N60" s="218">
        <f t="shared" si="3"/>
        <v>1910027.0899</v>
      </c>
    </row>
    <row r="61" spans="1:14" x14ac:dyDescent="0.25">
      <c r="A61" s="217">
        <v>2026</v>
      </c>
      <c r="B61" s="223">
        <v>94659.029599999994</v>
      </c>
      <c r="C61" s="224">
        <v>213475.0465</v>
      </c>
      <c r="D61" s="224">
        <v>192815.95480000001</v>
      </c>
      <c r="E61" s="224">
        <v>181409.78510000001</v>
      </c>
      <c r="F61" s="224">
        <v>162759.19709999999</v>
      </c>
      <c r="G61" s="224"/>
      <c r="H61" s="224"/>
      <c r="I61" s="224"/>
      <c r="J61" s="218"/>
      <c r="K61" s="218"/>
      <c r="L61" s="218"/>
      <c r="M61" s="218"/>
      <c r="N61" s="218">
        <f t="shared" si="3"/>
        <v>845119.01309999998</v>
      </c>
    </row>
    <row r="62" spans="1:14" ht="15.75" customHeight="1" x14ac:dyDescent="0.25">
      <c r="A62" s="1123" t="s">
        <v>879</v>
      </c>
      <c r="B62" s="1123"/>
      <c r="C62" s="1123"/>
      <c r="D62" s="1123"/>
      <c r="E62" s="1123"/>
      <c r="F62" s="1123"/>
      <c r="G62" s="1123"/>
      <c r="H62" s="1123"/>
      <c r="I62" s="1123"/>
      <c r="J62" s="225"/>
      <c r="K62" s="225"/>
      <c r="L62" s="225"/>
      <c r="M62" s="225"/>
      <c r="N62" s="225"/>
    </row>
    <row r="63" spans="1:14" ht="16.5" customHeight="1" x14ac:dyDescent="0.25">
      <c r="A63" s="226" t="s">
        <v>367</v>
      </c>
      <c r="B63" s="227"/>
      <c r="C63" s="227"/>
      <c r="D63" s="227"/>
      <c r="E63" s="227"/>
      <c r="F63" s="227"/>
      <c r="G63" s="227"/>
      <c r="H63" s="227"/>
      <c r="I63" s="227"/>
      <c r="J63" s="227"/>
      <c r="K63" s="227"/>
      <c r="L63" s="227"/>
      <c r="M63" s="227"/>
      <c r="N63" s="227"/>
    </row>
  </sheetData>
  <mergeCells count="1">
    <mergeCell ref="A62:I62"/>
  </mergeCells>
  <printOptions horizontalCentered="1" verticalCentered="1"/>
  <pageMargins left="0" right="0" top="0" bottom="0" header="0.31496062992125984" footer="0.31496062992125984"/>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F210C-ABD1-4966-94A0-955EAD985687}">
  <sheetPr>
    <tabColor rgb="FF002060"/>
  </sheetPr>
  <dimension ref="A1:K85"/>
  <sheetViews>
    <sheetView showGridLines="0" view="pageBreakPreview" zoomScaleNormal="100" zoomScaleSheetLayoutView="100" workbookViewId="0">
      <selection activeCell="B2" sqref="B2:I2"/>
    </sheetView>
  </sheetViews>
  <sheetFormatPr baseColWidth="10" defaultColWidth="14.42578125" defaultRowHeight="15" x14ac:dyDescent="0.25"/>
  <cols>
    <col min="1" max="1" width="13" style="355" customWidth="1"/>
    <col min="2" max="2" width="44.5703125" style="355" customWidth="1"/>
    <col min="3" max="3" width="20.140625" style="355" customWidth="1"/>
    <col min="4" max="4" width="27.5703125" style="355" customWidth="1"/>
    <col min="5" max="5" width="1.85546875" style="331" customWidth="1"/>
    <col min="6" max="6" width="11.5703125" style="331" customWidth="1"/>
    <col min="7" max="7" width="13.42578125" style="331" customWidth="1"/>
    <col min="8" max="11" width="11.5703125" style="331" customWidth="1"/>
    <col min="12" max="16384" width="14.42578125" style="331"/>
  </cols>
  <sheetData>
    <row r="1" spans="1:11" ht="13.5" customHeight="1" x14ac:dyDescent="0.25">
      <c r="A1" s="328" t="s">
        <v>538</v>
      </c>
      <c r="B1" s="329"/>
      <c r="C1" s="329"/>
      <c r="D1" s="329"/>
      <c r="E1" s="330"/>
      <c r="F1" s="330"/>
      <c r="G1" s="330"/>
      <c r="H1" s="330"/>
      <c r="I1" s="330"/>
      <c r="J1" s="330"/>
      <c r="K1" s="330"/>
    </row>
    <row r="2" spans="1:11" ht="15.75" x14ac:dyDescent="0.25">
      <c r="A2" s="332" t="s">
        <v>881</v>
      </c>
      <c r="B2" s="333"/>
      <c r="C2" s="334"/>
      <c r="D2" s="334"/>
      <c r="E2" s="330"/>
      <c r="I2" s="330"/>
      <c r="J2" s="330"/>
      <c r="K2" s="330"/>
    </row>
    <row r="3" spans="1:11" ht="13.5" customHeight="1" x14ac:dyDescent="0.25">
      <c r="A3" s="332"/>
      <c r="B3" s="333"/>
      <c r="C3" s="334"/>
      <c r="D3" s="334"/>
      <c r="E3" s="330"/>
      <c r="I3" s="330"/>
      <c r="J3" s="330"/>
      <c r="K3" s="330"/>
    </row>
    <row r="4" spans="1:11" ht="13.5" customHeight="1" x14ac:dyDescent="0.25">
      <c r="A4" s="335" t="s">
        <v>539</v>
      </c>
      <c r="B4" s="335" t="s">
        <v>540</v>
      </c>
      <c r="C4" s="336" t="s">
        <v>541</v>
      </c>
      <c r="D4" s="336" t="s">
        <v>199</v>
      </c>
      <c r="E4" s="330"/>
      <c r="I4" s="330"/>
      <c r="J4" s="330"/>
      <c r="K4" s="330"/>
    </row>
    <row r="5" spans="1:11" ht="13.5" customHeight="1" x14ac:dyDescent="0.25">
      <c r="A5" s="337">
        <v>392</v>
      </c>
      <c r="B5" s="337" t="s">
        <v>200</v>
      </c>
      <c r="C5" s="338">
        <v>286102.15980000002</v>
      </c>
      <c r="D5" s="339">
        <f>C5/128521560</f>
        <v>2.226102451604229E-3</v>
      </c>
      <c r="E5" s="342"/>
      <c r="F5" s="343"/>
      <c r="G5" s="343"/>
      <c r="I5" s="330"/>
      <c r="J5" s="330"/>
      <c r="K5" s="330"/>
    </row>
    <row r="6" spans="1:11" ht="13.5" customHeight="1" x14ac:dyDescent="0.25">
      <c r="A6" s="337">
        <v>749</v>
      </c>
      <c r="B6" s="337" t="s">
        <v>542</v>
      </c>
      <c r="C6" s="338">
        <v>1719426.1793000004</v>
      </c>
      <c r="D6" s="339">
        <f>C6/128521560</f>
        <v>1.3378503803564168E-2</v>
      </c>
      <c r="E6" s="342"/>
      <c r="F6" s="340"/>
      <c r="G6" s="341"/>
      <c r="I6" s="330"/>
      <c r="J6" s="330"/>
      <c r="K6" s="330"/>
    </row>
    <row r="7" spans="1:11" ht="13.5" customHeight="1" x14ac:dyDescent="0.25">
      <c r="A7" s="524">
        <v>133</v>
      </c>
      <c r="B7" s="524" t="s">
        <v>543</v>
      </c>
      <c r="C7" s="525">
        <v>60177.916100000002</v>
      </c>
      <c r="D7" s="526">
        <f>C7/128521560</f>
        <v>4.6823207016783802E-4</v>
      </c>
      <c r="E7" s="342"/>
      <c r="F7" s="343"/>
      <c r="G7" s="343"/>
      <c r="I7" s="330"/>
      <c r="J7" s="330"/>
      <c r="K7" s="330"/>
    </row>
    <row r="8" spans="1:11" ht="13.5" customHeight="1" x14ac:dyDescent="0.25">
      <c r="A8" s="344">
        <v>253</v>
      </c>
      <c r="B8" s="344" t="s">
        <v>544</v>
      </c>
      <c r="C8" s="342">
        <v>163568.59169999996</v>
      </c>
      <c r="D8" s="345">
        <f>C8/128521560</f>
        <v>1.2726937931659089E-3</v>
      </c>
      <c r="E8" s="342"/>
      <c r="F8" s="343"/>
      <c r="G8" s="343"/>
      <c r="I8" s="330"/>
      <c r="J8" s="330"/>
      <c r="K8" s="330"/>
    </row>
    <row r="9" spans="1:11" ht="13.5" customHeight="1" x14ac:dyDescent="0.25">
      <c r="A9" s="344">
        <v>84</v>
      </c>
      <c r="B9" s="344" t="s">
        <v>545</v>
      </c>
      <c r="C9" s="342">
        <v>130370.8881</v>
      </c>
      <c r="D9" s="345">
        <f>C9/128521560</f>
        <v>1.0143892441081481E-3</v>
      </c>
      <c r="E9" s="342"/>
      <c r="F9" s="343"/>
      <c r="G9" s="343"/>
      <c r="I9" s="330"/>
      <c r="J9" s="330"/>
      <c r="K9" s="330"/>
    </row>
    <row r="10" spans="1:11" ht="13.5" customHeight="1" x14ac:dyDescent="0.25">
      <c r="A10" s="344">
        <v>5</v>
      </c>
      <c r="B10" s="344" t="s">
        <v>546</v>
      </c>
      <c r="C10" s="342">
        <v>3185.0475000000001</v>
      </c>
      <c r="D10" s="1020">
        <f t="shared" ref="D10:D12" si="0">C10/128521560</f>
        <v>2.4782203857469518E-5</v>
      </c>
      <c r="E10" s="342"/>
      <c r="F10" s="343"/>
      <c r="G10" s="343"/>
      <c r="I10" s="330"/>
      <c r="J10" s="330"/>
      <c r="K10" s="330"/>
    </row>
    <row r="11" spans="1:11" ht="13.5" customHeight="1" x14ac:dyDescent="0.25">
      <c r="A11" s="344">
        <v>11</v>
      </c>
      <c r="B11" s="344" t="s">
        <v>547</v>
      </c>
      <c r="C11" s="342">
        <v>36427.5285</v>
      </c>
      <c r="D11" s="345">
        <f t="shared" si="0"/>
        <v>2.8343515671611829E-4</v>
      </c>
      <c r="E11" s="342"/>
      <c r="F11" s="343"/>
      <c r="G11" s="343"/>
      <c r="H11" s="330"/>
      <c r="I11" s="330"/>
      <c r="J11" s="330"/>
      <c r="K11" s="330"/>
    </row>
    <row r="12" spans="1:11" ht="13.5" customHeight="1" x14ac:dyDescent="0.25">
      <c r="A12" s="344">
        <v>46</v>
      </c>
      <c r="B12" s="344" t="s">
        <v>548</v>
      </c>
      <c r="C12" s="342">
        <v>31297.238400000002</v>
      </c>
      <c r="D12" s="345">
        <f t="shared" si="0"/>
        <v>2.4351741762238181E-4</v>
      </c>
      <c r="E12" s="342"/>
      <c r="F12" s="343"/>
      <c r="G12" s="343"/>
      <c r="H12" s="330"/>
      <c r="I12" s="330"/>
      <c r="J12" s="330"/>
      <c r="K12" s="330"/>
    </row>
    <row r="13" spans="1:11" ht="29.25" customHeight="1" x14ac:dyDescent="0.25">
      <c r="A13" s="346">
        <f>SUM(A5:A12)</f>
        <v>1673</v>
      </c>
      <c r="B13" s="347" t="s">
        <v>549</v>
      </c>
      <c r="C13" s="346">
        <f>SUM(C5:C12)</f>
        <v>2430555.5494000004</v>
      </c>
      <c r="D13" s="348">
        <f>SUM(D5:D12)</f>
        <v>1.8911656140806265E-2</v>
      </c>
      <c r="E13" s="330"/>
      <c r="F13" s="343"/>
      <c r="G13" s="343"/>
      <c r="H13" s="330"/>
      <c r="I13" s="330"/>
      <c r="J13" s="330"/>
      <c r="K13" s="330"/>
    </row>
    <row r="14" spans="1:11" ht="13.5" customHeight="1" x14ac:dyDescent="0.25">
      <c r="A14" s="349"/>
      <c r="B14" s="350"/>
      <c r="C14" s="334"/>
      <c r="D14" s="334"/>
      <c r="E14" s="330"/>
      <c r="F14" s="330"/>
      <c r="G14" s="330"/>
      <c r="H14" s="330"/>
      <c r="I14" s="330"/>
      <c r="J14" s="330"/>
      <c r="K14" s="330"/>
    </row>
    <row r="15" spans="1:11" ht="18" customHeight="1" x14ac:dyDescent="0.25">
      <c r="A15" s="1124" t="s">
        <v>882</v>
      </c>
      <c r="B15" s="1125"/>
      <c r="C15" s="1125"/>
      <c r="D15" s="1125"/>
      <c r="E15" s="330"/>
      <c r="F15" s="330"/>
      <c r="G15" s="330"/>
      <c r="H15" s="330"/>
      <c r="I15" s="330"/>
      <c r="J15" s="330"/>
      <c r="K15" s="330"/>
    </row>
    <row r="16" spans="1:11" ht="83.25" customHeight="1" x14ac:dyDescent="0.25">
      <c r="A16" s="1126" t="s">
        <v>757</v>
      </c>
      <c r="B16" s="1127"/>
      <c r="C16" s="1127"/>
      <c r="D16" s="1127"/>
      <c r="E16" s="330"/>
      <c r="F16" s="330"/>
      <c r="G16" s="330"/>
      <c r="H16" s="330"/>
      <c r="I16" s="330"/>
      <c r="J16" s="330"/>
      <c r="K16" s="330"/>
    </row>
    <row r="17" spans="1:11" ht="13.5" customHeight="1" x14ac:dyDescent="0.25">
      <c r="A17" s="349"/>
      <c r="B17" s="350"/>
      <c r="C17" s="334"/>
      <c r="D17" s="334"/>
      <c r="E17" s="330"/>
      <c r="F17" s="330"/>
      <c r="G17" s="330"/>
      <c r="H17" s="330"/>
      <c r="I17" s="330"/>
      <c r="J17" s="330"/>
      <c r="K17" s="330"/>
    </row>
    <row r="18" spans="1:11" ht="13.5" customHeight="1" x14ac:dyDescent="0.25">
      <c r="A18" s="349"/>
      <c r="B18" s="350"/>
      <c r="C18" s="334"/>
      <c r="D18" s="334"/>
      <c r="E18" s="330"/>
      <c r="F18" s="330"/>
      <c r="G18" s="330"/>
      <c r="H18" s="330"/>
      <c r="I18" s="330"/>
      <c r="J18" s="330"/>
      <c r="K18" s="330"/>
    </row>
    <row r="19" spans="1:11" ht="13.5" customHeight="1" x14ac:dyDescent="0.25">
      <c r="A19" s="349"/>
      <c r="B19" s="350"/>
      <c r="C19" s="334"/>
      <c r="D19" s="334"/>
      <c r="E19" s="330"/>
      <c r="F19" s="330"/>
      <c r="G19" s="330"/>
      <c r="H19" s="330"/>
      <c r="I19" s="330"/>
      <c r="J19" s="330"/>
      <c r="K19" s="330"/>
    </row>
    <row r="20" spans="1:11" ht="13.5" customHeight="1" x14ac:dyDescent="0.25">
      <c r="A20" s="349"/>
      <c r="B20" s="350"/>
      <c r="C20" s="334"/>
      <c r="D20" s="334"/>
      <c r="E20" s="330"/>
      <c r="F20" s="330"/>
      <c r="G20" s="330"/>
      <c r="H20" s="330"/>
      <c r="I20" s="330"/>
      <c r="J20" s="330"/>
      <c r="K20" s="330"/>
    </row>
    <row r="21" spans="1:11" ht="13.5" customHeight="1" x14ac:dyDescent="0.25">
      <c r="A21" s="349"/>
      <c r="B21" s="350"/>
      <c r="C21" s="351"/>
      <c r="D21" s="334"/>
      <c r="E21" s="330"/>
      <c r="F21" s="330"/>
      <c r="G21" s="330"/>
      <c r="H21" s="330"/>
      <c r="I21" s="330"/>
      <c r="J21" s="330"/>
      <c r="K21" s="330"/>
    </row>
    <row r="22" spans="1:11" ht="13.5" customHeight="1" x14ac:dyDescent="0.25">
      <c r="A22" s="349"/>
      <c r="B22" s="350"/>
      <c r="C22" s="334"/>
      <c r="D22" s="334"/>
      <c r="E22" s="330"/>
      <c r="F22" s="330"/>
      <c r="G22" s="330"/>
      <c r="H22" s="330"/>
      <c r="I22" s="330"/>
      <c r="J22" s="330"/>
      <c r="K22" s="330"/>
    </row>
    <row r="23" spans="1:11" ht="13.5" customHeight="1" x14ac:dyDescent="0.25">
      <c r="A23" s="352"/>
      <c r="B23" s="52"/>
      <c r="C23" s="353"/>
      <c r="D23" s="353"/>
      <c r="E23" s="330"/>
      <c r="F23" s="330"/>
      <c r="G23" s="330"/>
      <c r="H23" s="330"/>
      <c r="I23" s="330"/>
      <c r="J23" s="330"/>
      <c r="K23" s="330"/>
    </row>
    <row r="24" spans="1:11" ht="13.5" customHeight="1" x14ac:dyDescent="0.25">
      <c r="A24" s="349"/>
      <c r="B24" s="350"/>
      <c r="C24" s="334"/>
      <c r="D24" s="334"/>
      <c r="E24" s="330"/>
      <c r="F24" s="330"/>
      <c r="G24" s="330"/>
      <c r="H24" s="330"/>
      <c r="I24" s="330"/>
      <c r="J24" s="330"/>
      <c r="K24" s="330"/>
    </row>
    <row r="25" spans="1:11" ht="13.5" customHeight="1" x14ac:dyDescent="0.25">
      <c r="A25" s="354"/>
      <c r="B25" s="350"/>
      <c r="C25" s="334"/>
      <c r="D25" s="334"/>
      <c r="E25" s="330"/>
      <c r="F25" s="330"/>
      <c r="G25" s="330"/>
      <c r="H25" s="330"/>
      <c r="I25" s="330"/>
      <c r="J25" s="330"/>
      <c r="K25" s="330"/>
    </row>
    <row r="26" spans="1:11" ht="13.5" customHeight="1" x14ac:dyDescent="0.25">
      <c r="A26" s="349"/>
      <c r="B26" s="350"/>
      <c r="C26" s="334"/>
      <c r="D26" s="334"/>
      <c r="E26" s="330"/>
      <c r="F26" s="330"/>
      <c r="G26" s="330"/>
      <c r="H26" s="330"/>
      <c r="I26" s="330"/>
      <c r="J26" s="330"/>
      <c r="K26" s="330"/>
    </row>
    <row r="27" spans="1:11" ht="13.5" customHeight="1" x14ac:dyDescent="0.25">
      <c r="A27" s="349"/>
      <c r="B27" s="350"/>
      <c r="C27" s="334"/>
      <c r="D27" s="334"/>
      <c r="E27" s="330"/>
      <c r="F27" s="330"/>
      <c r="G27" s="330"/>
      <c r="H27" s="330"/>
      <c r="I27" s="330"/>
      <c r="J27" s="330"/>
      <c r="K27" s="330"/>
    </row>
    <row r="28" spans="1:11" ht="13.5" customHeight="1" x14ac:dyDescent="0.25">
      <c r="A28" s="349"/>
      <c r="B28" s="350"/>
      <c r="C28" s="334"/>
      <c r="D28" s="334"/>
      <c r="E28" s="330"/>
      <c r="F28" s="330"/>
      <c r="G28" s="330"/>
      <c r="H28" s="330"/>
      <c r="I28" s="330"/>
      <c r="J28" s="330"/>
      <c r="K28" s="330"/>
    </row>
    <row r="29" spans="1:11" ht="13.5" customHeight="1" x14ac:dyDescent="0.25">
      <c r="A29" s="349"/>
      <c r="B29" s="350"/>
      <c r="C29" s="334"/>
      <c r="D29" s="334"/>
      <c r="E29" s="330"/>
      <c r="F29" s="330"/>
      <c r="G29" s="330"/>
      <c r="H29" s="330"/>
      <c r="I29" s="330"/>
      <c r="J29" s="330"/>
      <c r="K29" s="330"/>
    </row>
    <row r="30" spans="1:11" ht="13.5" customHeight="1" x14ac:dyDescent="0.25">
      <c r="A30" s="349"/>
      <c r="B30" s="350"/>
      <c r="C30" s="334"/>
      <c r="D30" s="334"/>
      <c r="E30" s="330"/>
      <c r="F30" s="330"/>
      <c r="G30" s="330"/>
      <c r="H30" s="330"/>
      <c r="I30" s="330"/>
      <c r="J30" s="330"/>
      <c r="K30" s="330"/>
    </row>
    <row r="31" spans="1:11" ht="13.5" customHeight="1" x14ac:dyDescent="0.25">
      <c r="A31" s="349"/>
      <c r="B31" s="350"/>
      <c r="C31" s="334"/>
      <c r="D31" s="334"/>
      <c r="E31" s="330"/>
      <c r="F31" s="330"/>
      <c r="G31" s="330"/>
      <c r="H31" s="330"/>
      <c r="I31" s="330"/>
      <c r="J31" s="330"/>
      <c r="K31" s="330"/>
    </row>
    <row r="32" spans="1:11" ht="13.5" customHeight="1" x14ac:dyDescent="0.25">
      <c r="A32" s="349"/>
      <c r="B32" s="350"/>
      <c r="C32" s="334"/>
      <c r="D32" s="334"/>
      <c r="E32" s="330"/>
      <c r="F32" s="330"/>
      <c r="G32" s="330"/>
      <c r="H32" s="330"/>
      <c r="I32" s="330"/>
      <c r="J32" s="330"/>
      <c r="K32" s="330"/>
    </row>
    <row r="33" spans="1:11" ht="13.5" customHeight="1" x14ac:dyDescent="0.25">
      <c r="A33" s="349"/>
      <c r="B33" s="350"/>
      <c r="C33" s="334"/>
      <c r="D33" s="334"/>
      <c r="E33" s="330"/>
      <c r="F33" s="330"/>
      <c r="G33" s="330"/>
      <c r="H33" s="330"/>
      <c r="I33" s="330"/>
      <c r="J33" s="330"/>
      <c r="K33" s="330"/>
    </row>
    <row r="34" spans="1:11" ht="13.5" customHeight="1" x14ac:dyDescent="0.25">
      <c r="A34" s="349"/>
      <c r="B34" s="350"/>
      <c r="C34" s="334"/>
      <c r="D34" s="334"/>
      <c r="E34" s="330"/>
      <c r="F34" s="330"/>
      <c r="G34" s="330"/>
      <c r="H34" s="330"/>
      <c r="I34" s="330"/>
      <c r="J34" s="330"/>
      <c r="K34" s="330"/>
    </row>
    <row r="35" spans="1:11" ht="13.5" customHeight="1" x14ac:dyDescent="0.25">
      <c r="A35" s="349"/>
      <c r="B35" s="350"/>
      <c r="C35" s="334"/>
      <c r="D35" s="334"/>
      <c r="E35" s="330"/>
      <c r="F35" s="330"/>
      <c r="G35" s="330"/>
      <c r="H35" s="330"/>
      <c r="I35" s="330"/>
      <c r="J35" s="330"/>
      <c r="K35" s="330"/>
    </row>
    <row r="36" spans="1:11" ht="13.5" customHeight="1" x14ac:dyDescent="0.25">
      <c r="A36" s="349"/>
      <c r="B36" s="350"/>
      <c r="C36" s="334"/>
      <c r="D36" s="334"/>
      <c r="E36" s="330"/>
      <c r="F36" s="330"/>
      <c r="G36" s="330"/>
      <c r="H36" s="330"/>
      <c r="I36" s="330"/>
      <c r="J36" s="330"/>
      <c r="K36" s="330"/>
    </row>
    <row r="37" spans="1:11" ht="13.5" customHeight="1" x14ac:dyDescent="0.25">
      <c r="A37" s="349"/>
      <c r="B37" s="350"/>
      <c r="C37" s="334"/>
      <c r="D37" s="334"/>
      <c r="E37" s="330"/>
      <c r="F37" s="330"/>
      <c r="G37" s="330"/>
      <c r="H37" s="330"/>
      <c r="I37" s="330"/>
      <c r="J37" s="330"/>
      <c r="K37" s="330"/>
    </row>
    <row r="38" spans="1:11" ht="13.5" customHeight="1" x14ac:dyDescent="0.25">
      <c r="A38" s="349"/>
      <c r="B38" s="350"/>
      <c r="C38" s="334"/>
      <c r="D38" s="334"/>
      <c r="E38" s="330"/>
      <c r="F38" s="330"/>
      <c r="G38" s="330"/>
      <c r="H38" s="330"/>
      <c r="I38" s="330"/>
      <c r="J38" s="330"/>
      <c r="K38" s="330"/>
    </row>
    <row r="39" spans="1:11" ht="13.5" customHeight="1" x14ac:dyDescent="0.25">
      <c r="A39" s="349"/>
      <c r="B39" s="350"/>
      <c r="C39" s="334"/>
      <c r="D39" s="334"/>
      <c r="E39" s="330"/>
      <c r="F39" s="330"/>
      <c r="G39" s="330"/>
      <c r="H39" s="330"/>
      <c r="I39" s="330"/>
      <c r="J39" s="330"/>
      <c r="K39" s="330"/>
    </row>
    <row r="40" spans="1:11" ht="13.5" customHeight="1" x14ac:dyDescent="0.25">
      <c r="A40" s="349"/>
      <c r="B40" s="350"/>
      <c r="C40" s="334"/>
      <c r="D40" s="334"/>
      <c r="E40" s="330"/>
      <c r="F40" s="330"/>
      <c r="G40" s="330"/>
      <c r="H40" s="330"/>
      <c r="I40" s="330"/>
      <c r="J40" s="330"/>
      <c r="K40" s="330"/>
    </row>
    <row r="41" spans="1:11" ht="13.5" customHeight="1" x14ac:dyDescent="0.25">
      <c r="A41" s="349"/>
      <c r="B41" s="350"/>
      <c r="C41" s="334"/>
      <c r="D41" s="334"/>
      <c r="E41" s="330"/>
      <c r="F41" s="330"/>
      <c r="G41" s="330"/>
      <c r="H41" s="330"/>
      <c r="I41" s="330"/>
      <c r="J41" s="330"/>
      <c r="K41" s="330"/>
    </row>
    <row r="42" spans="1:11" ht="13.5" customHeight="1" x14ac:dyDescent="0.25">
      <c r="A42" s="349"/>
      <c r="B42" s="350"/>
      <c r="C42" s="334"/>
      <c r="D42" s="334"/>
      <c r="E42" s="330"/>
      <c r="F42" s="330"/>
      <c r="G42" s="330"/>
      <c r="H42" s="330"/>
      <c r="I42" s="330"/>
      <c r="J42" s="330"/>
      <c r="K42" s="330"/>
    </row>
    <row r="43" spans="1:11" ht="13.5" customHeight="1" x14ac:dyDescent="0.25">
      <c r="A43" s="349"/>
      <c r="B43" s="350"/>
      <c r="C43" s="334"/>
      <c r="D43" s="334"/>
      <c r="E43" s="330"/>
      <c r="F43" s="330"/>
      <c r="G43" s="330"/>
      <c r="H43" s="330"/>
      <c r="I43" s="330"/>
      <c r="J43" s="330"/>
      <c r="K43" s="330"/>
    </row>
    <row r="44" spans="1:11" ht="13.5" customHeight="1" x14ac:dyDescent="0.25">
      <c r="A44" s="349"/>
      <c r="B44" s="350"/>
      <c r="C44" s="334"/>
      <c r="D44" s="334"/>
      <c r="E44" s="330"/>
      <c r="F44" s="330"/>
      <c r="G44" s="330"/>
      <c r="H44" s="330"/>
      <c r="I44" s="330"/>
      <c r="J44" s="330"/>
      <c r="K44" s="330"/>
    </row>
    <row r="45" spans="1:11" ht="13.5" customHeight="1" x14ac:dyDescent="0.25">
      <c r="A45" s="349"/>
      <c r="B45" s="350"/>
      <c r="C45" s="334"/>
      <c r="D45" s="334"/>
      <c r="E45" s="330"/>
      <c r="F45" s="330"/>
      <c r="G45" s="330"/>
      <c r="H45" s="330"/>
      <c r="I45" s="330"/>
      <c r="J45" s="330"/>
      <c r="K45" s="330"/>
    </row>
    <row r="46" spans="1:11" ht="13.5" customHeight="1" x14ac:dyDescent="0.25">
      <c r="A46" s="349"/>
      <c r="B46" s="350"/>
      <c r="C46" s="334"/>
      <c r="D46" s="334"/>
      <c r="E46" s="330"/>
      <c r="F46" s="330"/>
      <c r="G46" s="330"/>
      <c r="H46" s="330"/>
      <c r="I46" s="330"/>
      <c r="J46" s="330"/>
      <c r="K46" s="330"/>
    </row>
    <row r="47" spans="1:11" ht="13.5" customHeight="1" x14ac:dyDescent="0.25">
      <c r="A47" s="349"/>
      <c r="B47" s="350"/>
      <c r="C47" s="334"/>
      <c r="D47" s="334"/>
      <c r="E47" s="330"/>
      <c r="F47" s="330"/>
      <c r="G47" s="330"/>
      <c r="H47" s="330"/>
      <c r="I47" s="330"/>
      <c r="J47" s="330"/>
      <c r="K47" s="330"/>
    </row>
    <row r="48" spans="1:11" ht="13.5" customHeight="1" x14ac:dyDescent="0.25">
      <c r="A48" s="349"/>
      <c r="B48" s="350"/>
      <c r="C48" s="334"/>
      <c r="D48" s="334"/>
      <c r="E48" s="330"/>
      <c r="F48" s="330"/>
      <c r="G48" s="330"/>
      <c r="H48" s="330"/>
      <c r="I48" s="330"/>
      <c r="J48" s="330"/>
      <c r="K48" s="330"/>
    </row>
    <row r="49" spans="1:11" ht="13.5" customHeight="1" x14ac:dyDescent="0.25">
      <c r="A49" s="349"/>
      <c r="B49" s="350"/>
      <c r="C49" s="334"/>
      <c r="D49" s="334"/>
      <c r="E49" s="330"/>
      <c r="F49" s="330"/>
      <c r="G49" s="330"/>
      <c r="H49" s="330"/>
      <c r="I49" s="330"/>
      <c r="J49" s="330"/>
      <c r="K49" s="330"/>
    </row>
    <row r="50" spans="1:11" ht="13.5" customHeight="1" x14ac:dyDescent="0.25">
      <c r="A50" s="349"/>
      <c r="B50" s="350"/>
      <c r="C50" s="334"/>
      <c r="D50" s="334"/>
      <c r="E50" s="330"/>
      <c r="F50" s="330"/>
      <c r="G50" s="330"/>
      <c r="H50" s="330"/>
      <c r="I50" s="330"/>
      <c r="J50" s="330"/>
      <c r="K50" s="330"/>
    </row>
    <row r="51" spans="1:11" ht="13.5" customHeight="1" x14ac:dyDescent="0.25">
      <c r="A51" s="349"/>
      <c r="B51" s="350"/>
      <c r="C51" s="334"/>
      <c r="D51" s="334"/>
      <c r="E51" s="330"/>
      <c r="F51" s="330"/>
      <c r="G51" s="330"/>
      <c r="H51" s="330"/>
      <c r="I51" s="330"/>
      <c r="J51" s="330"/>
      <c r="K51" s="330"/>
    </row>
    <row r="52" spans="1:11" ht="13.5" customHeight="1" x14ac:dyDescent="0.25">
      <c r="A52" s="349"/>
      <c r="B52" s="350"/>
      <c r="C52" s="334"/>
      <c r="D52" s="334"/>
      <c r="E52" s="330"/>
      <c r="F52" s="330"/>
      <c r="G52" s="330"/>
      <c r="H52" s="330"/>
      <c r="I52" s="330"/>
      <c r="J52" s="330"/>
      <c r="K52" s="330"/>
    </row>
    <row r="53" spans="1:11" ht="13.5" customHeight="1" x14ac:dyDescent="0.25">
      <c r="A53" s="349"/>
      <c r="B53" s="350"/>
      <c r="C53" s="334"/>
      <c r="D53" s="334"/>
      <c r="E53" s="330"/>
      <c r="F53" s="330"/>
      <c r="G53" s="330"/>
      <c r="H53" s="330"/>
      <c r="I53" s="330"/>
      <c r="J53" s="330"/>
      <c r="K53" s="330"/>
    </row>
    <row r="54" spans="1:11" ht="13.5" customHeight="1" x14ac:dyDescent="0.25">
      <c r="A54" s="349"/>
      <c r="B54" s="350"/>
      <c r="C54" s="334"/>
      <c r="D54" s="334"/>
      <c r="E54" s="330"/>
      <c r="F54" s="330"/>
      <c r="G54" s="330"/>
      <c r="H54" s="330"/>
      <c r="I54" s="330"/>
      <c r="J54" s="330"/>
      <c r="K54" s="330"/>
    </row>
    <row r="55" spans="1:11" ht="13.5" customHeight="1" x14ac:dyDescent="0.25">
      <c r="A55" s="349"/>
      <c r="B55" s="350"/>
      <c r="C55" s="334"/>
      <c r="D55" s="334"/>
      <c r="E55" s="330"/>
      <c r="F55" s="330"/>
      <c r="G55" s="330"/>
      <c r="H55" s="330"/>
      <c r="I55" s="330"/>
      <c r="J55" s="330"/>
      <c r="K55" s="330"/>
    </row>
    <row r="56" spans="1:11" ht="13.5" customHeight="1" x14ac:dyDescent="0.25">
      <c r="A56" s="349"/>
      <c r="B56" s="350"/>
      <c r="C56" s="334"/>
      <c r="D56" s="334"/>
      <c r="E56" s="330"/>
      <c r="F56" s="330"/>
      <c r="G56" s="330"/>
      <c r="H56" s="330"/>
      <c r="I56" s="330"/>
      <c r="J56" s="330"/>
      <c r="K56" s="330"/>
    </row>
    <row r="57" spans="1:11" ht="13.5" customHeight="1" x14ac:dyDescent="0.25">
      <c r="A57" s="349"/>
      <c r="B57" s="350"/>
      <c r="C57" s="334"/>
      <c r="D57" s="334"/>
      <c r="E57" s="330"/>
      <c r="F57" s="330"/>
      <c r="G57" s="330"/>
      <c r="H57" s="330"/>
      <c r="I57" s="330"/>
      <c r="J57" s="330"/>
      <c r="K57" s="330"/>
    </row>
    <row r="58" spans="1:11" ht="13.5" customHeight="1" x14ac:dyDescent="0.25">
      <c r="A58" s="349"/>
      <c r="B58" s="350"/>
      <c r="C58" s="334"/>
      <c r="D58" s="334"/>
      <c r="E58" s="330"/>
      <c r="F58" s="330"/>
      <c r="G58" s="330"/>
      <c r="H58" s="330"/>
      <c r="I58" s="330"/>
      <c r="J58" s="330"/>
      <c r="K58" s="330"/>
    </row>
    <row r="59" spans="1:11" ht="13.5" customHeight="1" x14ac:dyDescent="0.25">
      <c r="A59" s="349"/>
      <c r="B59" s="350"/>
      <c r="C59" s="334"/>
      <c r="D59" s="334"/>
      <c r="E59" s="330"/>
      <c r="F59" s="330"/>
      <c r="G59" s="330"/>
      <c r="H59" s="330"/>
      <c r="I59" s="330"/>
      <c r="J59" s="330"/>
      <c r="K59" s="330"/>
    </row>
    <row r="60" spans="1:11" ht="13.5" customHeight="1" x14ac:dyDescent="0.25">
      <c r="A60" s="349"/>
      <c r="B60" s="350"/>
      <c r="C60" s="334"/>
      <c r="D60" s="334"/>
      <c r="E60" s="330"/>
      <c r="F60" s="330"/>
      <c r="G60" s="330"/>
      <c r="H60" s="330"/>
      <c r="I60" s="330"/>
      <c r="J60" s="330"/>
      <c r="K60" s="330"/>
    </row>
    <row r="61" spans="1:11" ht="13.5" customHeight="1" x14ac:dyDescent="0.25">
      <c r="A61" s="349"/>
      <c r="B61" s="350"/>
      <c r="C61" s="334"/>
      <c r="D61" s="334"/>
      <c r="E61" s="330"/>
      <c r="F61" s="330"/>
      <c r="G61" s="330"/>
      <c r="H61" s="330"/>
      <c r="I61" s="330"/>
      <c r="J61" s="330"/>
      <c r="K61" s="330"/>
    </row>
    <row r="62" spans="1:11" ht="13.5" customHeight="1" x14ac:dyDescent="0.25">
      <c r="A62" s="349"/>
      <c r="B62" s="350"/>
      <c r="C62" s="334"/>
      <c r="D62" s="334"/>
      <c r="E62" s="330"/>
      <c r="F62" s="330"/>
      <c r="G62" s="330"/>
      <c r="H62" s="330"/>
      <c r="I62" s="330"/>
      <c r="J62" s="330"/>
      <c r="K62" s="330"/>
    </row>
    <row r="63" spans="1:11" ht="13.5" customHeight="1" x14ac:dyDescent="0.25">
      <c r="A63" s="349"/>
      <c r="B63" s="350"/>
      <c r="C63" s="334"/>
      <c r="D63" s="334"/>
      <c r="E63" s="330"/>
      <c r="F63" s="330"/>
      <c r="G63" s="330"/>
      <c r="H63" s="330"/>
      <c r="I63" s="330"/>
      <c r="J63" s="330"/>
      <c r="K63" s="330"/>
    </row>
    <row r="64" spans="1:11" ht="13.5" customHeight="1" x14ac:dyDescent="0.25">
      <c r="A64" s="349"/>
      <c r="B64" s="350"/>
      <c r="C64" s="334"/>
      <c r="D64" s="334"/>
      <c r="E64" s="330"/>
      <c r="F64" s="330"/>
      <c r="G64" s="330"/>
      <c r="H64" s="330"/>
      <c r="I64" s="330"/>
      <c r="J64" s="330"/>
      <c r="K64" s="330"/>
    </row>
    <row r="65" spans="1:11" ht="13.5" customHeight="1" x14ac:dyDescent="0.25">
      <c r="A65" s="349"/>
      <c r="B65" s="350"/>
      <c r="C65" s="334"/>
      <c r="D65" s="334"/>
      <c r="E65" s="330"/>
      <c r="F65" s="330"/>
      <c r="G65" s="330"/>
      <c r="H65" s="330"/>
      <c r="I65" s="330"/>
      <c r="J65" s="330"/>
      <c r="K65" s="330"/>
    </row>
    <row r="66" spans="1:11" ht="13.5" customHeight="1" x14ac:dyDescent="0.25">
      <c r="A66" s="349"/>
      <c r="B66" s="350"/>
      <c r="C66" s="334"/>
      <c r="D66" s="334"/>
      <c r="E66" s="330"/>
      <c r="F66" s="330"/>
      <c r="G66" s="330"/>
      <c r="H66" s="330"/>
      <c r="I66" s="330"/>
      <c r="J66" s="330"/>
      <c r="K66" s="330"/>
    </row>
    <row r="67" spans="1:11" ht="13.5" customHeight="1" x14ac:dyDescent="0.25">
      <c r="A67" s="349"/>
      <c r="B67" s="350"/>
      <c r="C67" s="334"/>
      <c r="D67" s="334"/>
      <c r="E67" s="330"/>
      <c r="F67" s="330"/>
      <c r="G67" s="330"/>
      <c r="H67" s="330"/>
      <c r="I67" s="330"/>
      <c r="J67" s="330"/>
      <c r="K67" s="330"/>
    </row>
    <row r="68" spans="1:11" ht="13.5" customHeight="1" x14ac:dyDescent="0.25">
      <c r="A68" s="349"/>
      <c r="B68" s="350"/>
      <c r="C68" s="334"/>
      <c r="D68" s="334"/>
      <c r="E68" s="330"/>
      <c r="F68" s="330"/>
      <c r="G68" s="330"/>
      <c r="H68" s="330"/>
      <c r="I68" s="330"/>
      <c r="J68" s="330"/>
      <c r="K68" s="330"/>
    </row>
    <row r="69" spans="1:11" ht="13.5" customHeight="1" x14ac:dyDescent="0.25">
      <c r="A69" s="349"/>
      <c r="B69" s="350"/>
      <c r="C69" s="334"/>
      <c r="D69" s="334"/>
      <c r="E69" s="330"/>
      <c r="F69" s="330"/>
      <c r="G69" s="330"/>
      <c r="H69" s="330"/>
      <c r="I69" s="330"/>
      <c r="J69" s="330"/>
      <c r="K69" s="330"/>
    </row>
    <row r="70" spans="1:11" ht="13.5" customHeight="1" x14ac:dyDescent="0.25">
      <c r="A70" s="349"/>
      <c r="B70" s="350"/>
      <c r="C70" s="334"/>
      <c r="D70" s="334"/>
      <c r="E70" s="330"/>
      <c r="F70" s="330"/>
      <c r="G70" s="330"/>
      <c r="H70" s="330"/>
      <c r="I70" s="330"/>
      <c r="J70" s="330"/>
      <c r="K70" s="330"/>
    </row>
    <row r="71" spans="1:11" ht="13.5" customHeight="1" x14ac:dyDescent="0.25">
      <c r="A71" s="349"/>
      <c r="B71" s="350"/>
      <c r="C71" s="334"/>
      <c r="D71" s="334"/>
      <c r="E71" s="330"/>
      <c r="F71" s="330"/>
      <c r="G71" s="330"/>
      <c r="H71" s="330"/>
      <c r="I71" s="330"/>
      <c r="J71" s="330"/>
      <c r="K71" s="330"/>
    </row>
    <row r="72" spans="1:11" ht="13.5" customHeight="1" x14ac:dyDescent="0.25">
      <c r="A72" s="349"/>
      <c r="B72" s="350"/>
      <c r="C72" s="334"/>
      <c r="D72" s="334"/>
      <c r="E72" s="330"/>
      <c r="F72" s="330"/>
      <c r="G72" s="330"/>
      <c r="H72" s="330"/>
      <c r="I72" s="330"/>
      <c r="J72" s="330"/>
      <c r="K72" s="330"/>
    </row>
    <row r="73" spans="1:11" ht="13.5" customHeight="1" x14ac:dyDescent="0.25">
      <c r="A73" s="349"/>
      <c r="B73" s="350"/>
      <c r="C73" s="334"/>
      <c r="D73" s="334"/>
      <c r="E73" s="330"/>
      <c r="F73" s="330"/>
      <c r="G73" s="330"/>
      <c r="H73" s="330"/>
      <c r="I73" s="330"/>
      <c r="J73" s="330"/>
      <c r="K73" s="330"/>
    </row>
    <row r="74" spans="1:11" ht="13.5" customHeight="1" x14ac:dyDescent="0.25">
      <c r="A74" s="349"/>
      <c r="B74" s="350"/>
      <c r="C74" s="334"/>
      <c r="D74" s="334"/>
      <c r="E74" s="330"/>
      <c r="F74" s="330"/>
      <c r="G74" s="330"/>
      <c r="H74" s="330"/>
      <c r="I74" s="330"/>
      <c r="J74" s="330"/>
      <c r="K74" s="330"/>
    </row>
    <row r="75" spans="1:11" ht="13.5" customHeight="1" x14ac:dyDescent="0.25">
      <c r="A75" s="349"/>
      <c r="B75" s="350"/>
      <c r="C75" s="334"/>
      <c r="D75" s="334"/>
      <c r="E75" s="330"/>
      <c r="F75" s="330"/>
      <c r="G75" s="330"/>
      <c r="H75" s="330"/>
      <c r="I75" s="330"/>
      <c r="J75" s="330"/>
      <c r="K75" s="330"/>
    </row>
    <row r="76" spans="1:11" ht="13.5" customHeight="1" x14ac:dyDescent="0.25">
      <c r="A76" s="349"/>
      <c r="B76" s="350"/>
      <c r="C76" s="334"/>
      <c r="D76" s="334"/>
      <c r="E76" s="330"/>
      <c r="F76" s="330"/>
      <c r="G76" s="330"/>
      <c r="H76" s="330"/>
      <c r="I76" s="330"/>
      <c r="J76" s="330"/>
      <c r="K76" s="330"/>
    </row>
    <row r="77" spans="1:11" ht="13.5" customHeight="1" x14ac:dyDescent="0.25">
      <c r="A77" s="349"/>
      <c r="B77" s="350"/>
      <c r="C77" s="334"/>
      <c r="D77" s="334"/>
      <c r="E77" s="330"/>
      <c r="F77" s="330"/>
      <c r="G77" s="330"/>
      <c r="H77" s="330"/>
      <c r="I77" s="330"/>
      <c r="J77" s="330"/>
      <c r="K77" s="330"/>
    </row>
    <row r="78" spans="1:11" ht="13.5" customHeight="1" x14ac:dyDescent="0.25">
      <c r="A78" s="349"/>
      <c r="B78" s="350"/>
      <c r="C78" s="334"/>
      <c r="D78" s="334"/>
      <c r="E78" s="330"/>
      <c r="F78" s="330"/>
      <c r="G78" s="330"/>
      <c r="H78" s="330"/>
      <c r="I78" s="330"/>
      <c r="J78" s="330"/>
      <c r="K78" s="330"/>
    </row>
    <row r="79" spans="1:11" ht="13.5" customHeight="1" x14ac:dyDescent="0.25">
      <c r="A79" s="349"/>
      <c r="B79" s="350"/>
      <c r="C79" s="334"/>
      <c r="D79" s="334"/>
      <c r="E79" s="330"/>
      <c r="F79" s="330"/>
      <c r="G79" s="330"/>
      <c r="H79" s="330"/>
      <c r="I79" s="330"/>
      <c r="J79" s="330"/>
      <c r="K79" s="330"/>
    </row>
    <row r="80" spans="1:11" ht="13.5" customHeight="1" x14ac:dyDescent="0.25">
      <c r="A80" s="349"/>
      <c r="B80" s="350"/>
      <c r="C80" s="334"/>
      <c r="D80" s="334"/>
      <c r="E80" s="330"/>
      <c r="F80" s="330"/>
      <c r="G80" s="330"/>
      <c r="H80" s="330"/>
      <c r="I80" s="330"/>
      <c r="J80" s="330"/>
      <c r="K80" s="330"/>
    </row>
    <row r="81" spans="1:11" ht="13.5" customHeight="1" x14ac:dyDescent="0.25">
      <c r="A81" s="349"/>
      <c r="B81" s="350"/>
      <c r="C81" s="334"/>
      <c r="D81" s="334"/>
      <c r="E81" s="330"/>
      <c r="F81" s="330"/>
      <c r="G81" s="330"/>
      <c r="H81" s="330"/>
      <c r="I81" s="330"/>
      <c r="J81" s="330"/>
      <c r="K81" s="330"/>
    </row>
    <row r="82" spans="1:11" ht="13.5" customHeight="1" x14ac:dyDescent="0.25">
      <c r="A82" s="349"/>
      <c r="B82" s="350"/>
      <c r="C82" s="334"/>
      <c r="D82" s="334"/>
      <c r="E82" s="330"/>
      <c r="F82" s="330"/>
      <c r="G82" s="330"/>
      <c r="H82" s="330"/>
      <c r="I82" s="330"/>
      <c r="J82" s="330"/>
      <c r="K82" s="330"/>
    </row>
    <row r="83" spans="1:11" ht="13.5" customHeight="1" x14ac:dyDescent="0.25">
      <c r="A83" s="349"/>
      <c r="B83" s="350"/>
      <c r="C83" s="334"/>
      <c r="D83" s="334"/>
      <c r="E83" s="330"/>
      <c r="F83" s="330"/>
      <c r="G83" s="330"/>
      <c r="H83" s="330"/>
      <c r="I83" s="330"/>
      <c r="J83" s="330"/>
      <c r="K83" s="330"/>
    </row>
    <row r="84" spans="1:11" ht="13.5" customHeight="1" x14ac:dyDescent="0.25">
      <c r="A84" s="349"/>
      <c r="B84" s="350"/>
      <c r="C84" s="334"/>
      <c r="D84" s="334"/>
      <c r="E84" s="330"/>
      <c r="F84" s="330"/>
      <c r="G84" s="330"/>
      <c r="H84" s="330"/>
      <c r="I84" s="330"/>
      <c r="J84" s="330"/>
      <c r="K84" s="330"/>
    </row>
    <row r="85" spans="1:11" ht="13.5" customHeight="1" x14ac:dyDescent="0.25">
      <c r="A85" s="349"/>
      <c r="B85" s="350"/>
      <c r="C85" s="334"/>
      <c r="D85" s="334"/>
      <c r="E85" s="330"/>
      <c r="F85" s="330"/>
      <c r="G85" s="330"/>
      <c r="H85" s="330"/>
      <c r="I85" s="330"/>
      <c r="J85" s="330"/>
      <c r="K85" s="330"/>
    </row>
  </sheetData>
  <mergeCells count="2">
    <mergeCell ref="A15:D15"/>
    <mergeCell ref="A16:D16"/>
  </mergeCells>
  <pageMargins left="0.7" right="0.7" top="0.75" bottom="0.75" header="0.3" footer="0.3"/>
  <pageSetup paperSize="9" scale="44" orientation="portrait" r:id="rId1"/>
  <colBreaks count="1" manualBreakCount="1">
    <brk id="5" max="1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07AC8-B80D-4286-A96A-64BE7D7D1A80}">
  <sheetPr>
    <tabColor rgb="FF002060"/>
  </sheetPr>
  <dimension ref="A1:H29"/>
  <sheetViews>
    <sheetView showGridLines="0" view="pageBreakPreview" zoomScaleNormal="100" zoomScaleSheetLayoutView="100" workbookViewId="0">
      <selection activeCell="B2" sqref="B2:I2"/>
    </sheetView>
  </sheetViews>
  <sheetFormatPr baseColWidth="10" defaultColWidth="11.42578125" defaultRowHeight="12.75" x14ac:dyDescent="0.2"/>
  <cols>
    <col min="1" max="1" width="10" style="22" customWidth="1"/>
    <col min="2" max="2" width="45.140625" style="22" customWidth="1"/>
    <col min="3" max="3" width="12.28515625" style="22" customWidth="1"/>
    <col min="4" max="4" width="14.85546875" style="22" bestFit="1" customWidth="1"/>
    <col min="5" max="5" width="11.7109375" style="22" customWidth="1"/>
    <col min="6" max="6" width="2.28515625" style="22" customWidth="1"/>
    <col min="7" max="16384" width="11.42578125" style="22"/>
  </cols>
  <sheetData>
    <row r="1" spans="1:7" ht="13.5" customHeight="1" x14ac:dyDescent="0.2">
      <c r="A1" s="228" t="s">
        <v>314</v>
      </c>
    </row>
    <row r="2" spans="1:7" ht="13.5" customHeight="1" x14ac:dyDescent="0.25">
      <c r="A2" s="229" t="s">
        <v>880</v>
      </c>
    </row>
    <row r="3" spans="1:7" ht="13.5" customHeight="1" x14ac:dyDescent="0.2">
      <c r="A3" s="230"/>
    </row>
    <row r="4" spans="1:7" ht="13.5" customHeight="1" x14ac:dyDescent="0.2">
      <c r="A4" s="231" t="s">
        <v>315</v>
      </c>
      <c r="B4" s="231" t="s">
        <v>316</v>
      </c>
      <c r="C4" s="231" t="s">
        <v>0</v>
      </c>
      <c r="D4" s="231" t="s">
        <v>317</v>
      </c>
      <c r="E4" s="232" t="s">
        <v>199</v>
      </c>
    </row>
    <row r="5" spans="1:7" ht="13.5" customHeight="1" x14ac:dyDescent="0.2">
      <c r="A5" s="233">
        <v>1</v>
      </c>
      <c r="B5" s="234" t="s">
        <v>686</v>
      </c>
      <c r="C5" s="515">
        <v>28</v>
      </c>
      <c r="D5" s="516">
        <v>10731226.888299998</v>
      </c>
      <c r="E5" s="235">
        <f>+D5/$E$26*100</f>
        <v>8.3497483910870649</v>
      </c>
      <c r="F5" s="236"/>
      <c r="G5" s="237"/>
    </row>
    <row r="6" spans="1:7" ht="13.5" customHeight="1" x14ac:dyDescent="0.2">
      <c r="A6" s="238">
        <v>2</v>
      </c>
      <c r="B6" s="239" t="s">
        <v>687</v>
      </c>
      <c r="C6" s="517">
        <v>22</v>
      </c>
      <c r="D6" s="518">
        <v>8420289.8250000011</v>
      </c>
      <c r="E6" s="235">
        <f t="shared" ref="E6:E23" si="0">+D6/$E$26*100</f>
        <v>6.5516554771043873</v>
      </c>
      <c r="F6" s="236"/>
      <c r="G6" s="237"/>
    </row>
    <row r="7" spans="1:7" ht="13.5" customHeight="1" x14ac:dyDescent="0.2">
      <c r="A7" s="238">
        <v>3</v>
      </c>
      <c r="B7" s="239" t="s">
        <v>688</v>
      </c>
      <c r="C7" s="515">
        <v>1038</v>
      </c>
      <c r="D7" s="519">
        <v>7610773.5739000048</v>
      </c>
      <c r="E7" s="235">
        <f t="shared" si="0"/>
        <v>5.9217874214256385</v>
      </c>
      <c r="F7" s="236"/>
      <c r="G7" s="237"/>
    </row>
    <row r="8" spans="1:7" ht="13.5" customHeight="1" x14ac:dyDescent="0.2">
      <c r="A8" s="238">
        <v>4</v>
      </c>
      <c r="B8" s="240" t="s">
        <v>318</v>
      </c>
      <c r="C8" s="515">
        <v>14</v>
      </c>
      <c r="D8" s="516">
        <v>6951686.2819999987</v>
      </c>
      <c r="E8" s="235">
        <f t="shared" si="0"/>
        <v>5.408965065472283</v>
      </c>
      <c r="F8" s="236"/>
      <c r="G8" s="237"/>
    </row>
    <row r="9" spans="1:7" ht="13.5" customHeight="1" x14ac:dyDescent="0.2">
      <c r="A9" s="238">
        <v>5</v>
      </c>
      <c r="B9" s="241" t="s">
        <v>689</v>
      </c>
      <c r="C9" s="520">
        <v>188</v>
      </c>
      <c r="D9" s="518">
        <v>4956062.3039999995</v>
      </c>
      <c r="E9" s="235">
        <f t="shared" si="0"/>
        <v>3.8562108209704267</v>
      </c>
      <c r="F9" s="236"/>
      <c r="G9" s="237"/>
    </row>
    <row r="10" spans="1:7" ht="13.5" customHeight="1" x14ac:dyDescent="0.2">
      <c r="A10" s="238">
        <v>6</v>
      </c>
      <c r="B10" s="240" t="s">
        <v>460</v>
      </c>
      <c r="C10" s="515">
        <v>11</v>
      </c>
      <c r="D10" s="521">
        <v>3596700.7760000001</v>
      </c>
      <c r="E10" s="235">
        <f t="shared" si="0"/>
        <v>2.7985193892760094</v>
      </c>
      <c r="F10" s="236"/>
      <c r="G10" s="237"/>
    </row>
    <row r="11" spans="1:7" ht="13.5" customHeight="1" x14ac:dyDescent="0.2">
      <c r="A11" s="238">
        <v>7</v>
      </c>
      <c r="B11" s="241" t="s">
        <v>690</v>
      </c>
      <c r="C11" s="515">
        <v>62</v>
      </c>
      <c r="D11" s="516">
        <v>3428718.2740000011</v>
      </c>
      <c r="E11" s="235">
        <f t="shared" si="0"/>
        <v>2.6678156365360031</v>
      </c>
      <c r="F11" s="236"/>
      <c r="G11" s="237"/>
    </row>
    <row r="12" spans="1:7" ht="13.5" customHeight="1" x14ac:dyDescent="0.2">
      <c r="A12" s="238">
        <v>8</v>
      </c>
      <c r="B12" s="241" t="s">
        <v>691</v>
      </c>
      <c r="C12" s="515">
        <v>6</v>
      </c>
      <c r="D12" s="516">
        <v>3344839.0792999999</v>
      </c>
      <c r="E12" s="235">
        <f t="shared" si="0"/>
        <v>2.6025509488835956</v>
      </c>
      <c r="F12" s="236"/>
      <c r="G12" s="237"/>
    </row>
    <row r="13" spans="1:7" ht="13.5" customHeight="1" x14ac:dyDescent="0.2">
      <c r="A13" s="238">
        <v>9</v>
      </c>
      <c r="B13" s="240" t="s">
        <v>692</v>
      </c>
      <c r="C13" s="520">
        <v>10466</v>
      </c>
      <c r="D13" s="518">
        <v>1827637.0238979359</v>
      </c>
      <c r="E13" s="235">
        <f t="shared" si="0"/>
        <v>1.4220470276721944</v>
      </c>
      <c r="F13" s="236"/>
      <c r="G13" s="237"/>
    </row>
    <row r="14" spans="1:7" ht="13.5" customHeight="1" x14ac:dyDescent="0.2">
      <c r="A14" s="238">
        <v>10</v>
      </c>
      <c r="B14" s="240" t="s">
        <v>319</v>
      </c>
      <c r="C14" s="515">
        <v>2</v>
      </c>
      <c r="D14" s="516">
        <v>1324262.5959999999</v>
      </c>
      <c r="E14" s="235">
        <f t="shared" si="0"/>
        <v>1.0303816698147765</v>
      </c>
      <c r="F14" s="236"/>
      <c r="G14" s="237"/>
    </row>
    <row r="15" spans="1:7" ht="13.5" customHeight="1" x14ac:dyDescent="0.2">
      <c r="A15" s="238">
        <v>11</v>
      </c>
      <c r="B15" s="240" t="s">
        <v>693</v>
      </c>
      <c r="C15" s="515">
        <v>207</v>
      </c>
      <c r="D15" s="516">
        <v>536876.87499999977</v>
      </c>
      <c r="E15" s="235">
        <f t="shared" si="0"/>
        <v>0.41773292745590684</v>
      </c>
      <c r="F15" s="236"/>
      <c r="G15" s="237"/>
    </row>
    <row r="16" spans="1:7" ht="13.5" customHeight="1" x14ac:dyDescent="0.2">
      <c r="A16" s="238">
        <v>12</v>
      </c>
      <c r="B16" s="240" t="s">
        <v>694</v>
      </c>
      <c r="C16" s="515">
        <v>45</v>
      </c>
      <c r="D16" s="516">
        <v>378200</v>
      </c>
      <c r="E16" s="235">
        <f t="shared" si="0"/>
        <v>0.29426969296046512</v>
      </c>
      <c r="F16" s="236"/>
      <c r="G16" s="237"/>
    </row>
    <row r="17" spans="1:8" ht="13.5" customHeight="1" x14ac:dyDescent="0.2">
      <c r="A17" s="238">
        <v>13</v>
      </c>
      <c r="B17" s="240" t="s">
        <v>321</v>
      </c>
      <c r="C17" s="515">
        <v>84</v>
      </c>
      <c r="D17" s="516">
        <v>108002.36789999998</v>
      </c>
      <c r="E17" s="235">
        <f t="shared" si="0"/>
        <v>8.4034435856520873E-2</v>
      </c>
      <c r="F17" s="236"/>
      <c r="G17" s="237"/>
    </row>
    <row r="18" spans="1:8" ht="13.5" customHeight="1" x14ac:dyDescent="0.2">
      <c r="A18" s="238">
        <v>14</v>
      </c>
      <c r="B18" s="240" t="s">
        <v>320</v>
      </c>
      <c r="C18" s="515">
        <v>6</v>
      </c>
      <c r="D18" s="519">
        <v>98077.037000000011</v>
      </c>
      <c r="E18" s="235">
        <f t="shared" si="0"/>
        <v>7.6311738668593823E-2</v>
      </c>
      <c r="F18" s="236"/>
      <c r="G18" s="237"/>
    </row>
    <row r="19" spans="1:8" ht="13.5" customHeight="1" x14ac:dyDescent="0.2">
      <c r="A19" s="238">
        <v>15</v>
      </c>
      <c r="B19" s="240" t="s">
        <v>764</v>
      </c>
      <c r="C19" s="515">
        <v>39</v>
      </c>
      <c r="D19" s="516">
        <v>58396.967000000004</v>
      </c>
      <c r="E19" s="235">
        <f t="shared" si="0"/>
        <v>4.5437486908811255E-2</v>
      </c>
      <c r="F19" s="236"/>
      <c r="G19" s="237"/>
    </row>
    <row r="20" spans="1:8" ht="13.5" customHeight="1" x14ac:dyDescent="0.2">
      <c r="A20" s="238">
        <v>16</v>
      </c>
      <c r="B20" s="242" t="s">
        <v>323</v>
      </c>
      <c r="C20" s="515">
        <v>3</v>
      </c>
      <c r="D20" s="519">
        <v>22324.190500000001</v>
      </c>
      <c r="E20" s="235">
        <f t="shared" si="0"/>
        <v>1.7369996520428168E-2</v>
      </c>
      <c r="F20" s="236"/>
      <c r="G20" s="237"/>
    </row>
    <row r="21" spans="1:8" ht="13.5" customHeight="1" x14ac:dyDescent="0.2">
      <c r="A21" s="238">
        <v>17</v>
      </c>
      <c r="B21" s="242" t="s">
        <v>322</v>
      </c>
      <c r="C21" s="515">
        <v>156</v>
      </c>
      <c r="D21" s="519">
        <v>20941.576999999997</v>
      </c>
      <c r="E21" s="235">
        <f t="shared" si="0"/>
        <v>1.6294213204383762E-2</v>
      </c>
      <c r="F21" s="236"/>
      <c r="G21" s="237"/>
    </row>
    <row r="22" spans="1:8" ht="13.5" customHeight="1" x14ac:dyDescent="0.2">
      <c r="A22" s="238">
        <v>18</v>
      </c>
      <c r="B22" s="242" t="s">
        <v>756</v>
      </c>
      <c r="C22" s="515">
        <v>2</v>
      </c>
      <c r="D22" s="519">
        <v>5191.6973999999991</v>
      </c>
      <c r="E22" s="235">
        <f t="shared" si="0"/>
        <v>4.039553674885365E-3</v>
      </c>
      <c r="F22" s="236"/>
      <c r="G22" s="237"/>
    </row>
    <row r="23" spans="1:8" ht="31.5" customHeight="1" x14ac:dyDescent="0.25">
      <c r="A23" s="238">
        <v>19</v>
      </c>
      <c r="B23" s="242" t="s">
        <v>324</v>
      </c>
      <c r="C23" s="522">
        <v>53</v>
      </c>
      <c r="D23" s="519">
        <v>4749.47</v>
      </c>
      <c r="E23" s="235">
        <f t="shared" si="0"/>
        <v>3.6954655701346923E-3</v>
      </c>
      <c r="F23" s="236"/>
      <c r="G23" s="237"/>
      <c r="H23" s="243"/>
    </row>
    <row r="24" spans="1:8" ht="13.5" customHeight="1" x14ac:dyDescent="0.2">
      <c r="A24" s="1128" t="s">
        <v>0</v>
      </c>
      <c r="B24" s="1128"/>
      <c r="C24" s="244">
        <f>SUM(C5:C23)</f>
        <v>12432</v>
      </c>
      <c r="D24" s="245" t="s">
        <v>325</v>
      </c>
      <c r="E24" s="246" t="s">
        <v>325</v>
      </c>
    </row>
    <row r="25" spans="1:8" ht="13.5" customHeight="1" x14ac:dyDescent="0.2"/>
    <row r="26" spans="1:8" ht="13.5" customHeight="1" x14ac:dyDescent="0.2">
      <c r="C26" s="1129" t="s">
        <v>326</v>
      </c>
      <c r="D26" s="1129"/>
      <c r="E26" s="247">
        <v>128521560</v>
      </c>
    </row>
    <row r="27" spans="1:8" ht="13.5" customHeight="1" x14ac:dyDescent="0.2"/>
    <row r="28" spans="1:8" s="248" customFormat="1" ht="13.5" customHeight="1" x14ac:dyDescent="0.25">
      <c r="A28" s="1130" t="s">
        <v>466</v>
      </c>
      <c r="B28" s="1130"/>
      <c r="C28" s="1130"/>
      <c r="D28" s="1130"/>
      <c r="E28" s="1130"/>
    </row>
    <row r="29" spans="1:8" s="248" customFormat="1" ht="13.5" customHeight="1" x14ac:dyDescent="0.25">
      <c r="A29" s="1131" t="s">
        <v>364</v>
      </c>
      <c r="B29" s="1131"/>
      <c r="C29" s="1131"/>
      <c r="D29" s="1131"/>
      <c r="E29" s="1131"/>
    </row>
  </sheetData>
  <mergeCells count="4">
    <mergeCell ref="A24:B24"/>
    <mergeCell ref="C26:D26"/>
    <mergeCell ref="A28:E28"/>
    <mergeCell ref="A29:E29"/>
  </mergeCells>
  <pageMargins left="0.7" right="0.7" top="0.75" bottom="0.75" header="0.3" footer="0.3"/>
  <pageSetup paperSize="9" scale="8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CDEAC-2668-4721-985E-1B6F6D9F97FE}">
  <sheetPr>
    <tabColor rgb="FF002060"/>
  </sheetPr>
  <dimension ref="A1:P61"/>
  <sheetViews>
    <sheetView showGridLines="0" view="pageBreakPreview" zoomScaleNormal="145" zoomScaleSheetLayoutView="100" workbookViewId="0">
      <selection activeCell="B2" sqref="B2:I2"/>
    </sheetView>
  </sheetViews>
  <sheetFormatPr baseColWidth="10" defaultColWidth="14.42578125" defaultRowHeight="15" customHeight="1" x14ac:dyDescent="0.25"/>
  <cols>
    <col min="1" max="1" width="15.42578125" style="5" customWidth="1"/>
    <col min="2" max="7" width="19.42578125" style="5" customWidth="1"/>
    <col min="8" max="8" width="3.7109375" style="5" customWidth="1"/>
    <col min="9" max="16384" width="14.42578125" style="5"/>
  </cols>
  <sheetData>
    <row r="1" spans="1:8" ht="14.25" customHeight="1" x14ac:dyDescent="0.25">
      <c r="A1" s="18" t="s">
        <v>192</v>
      </c>
      <c r="B1" s="19"/>
      <c r="C1" s="19"/>
      <c r="D1" s="19"/>
      <c r="E1" s="19"/>
      <c r="F1" s="19"/>
      <c r="G1" s="19"/>
      <c r="H1" s="20"/>
    </row>
    <row r="2" spans="1:8" ht="14.25" customHeight="1" x14ac:dyDescent="0.25">
      <c r="A2" s="21" t="s">
        <v>193</v>
      </c>
      <c r="B2" s="19"/>
      <c r="C2" s="19"/>
      <c r="D2" s="19"/>
      <c r="E2" s="19"/>
      <c r="F2" s="19"/>
      <c r="G2" s="19"/>
      <c r="H2" s="20"/>
    </row>
    <row r="3" spans="1:8" ht="14.25" customHeight="1" x14ac:dyDescent="0.25">
      <c r="A3" s="36"/>
      <c r="B3" s="19"/>
      <c r="C3" s="19"/>
      <c r="D3" s="19"/>
      <c r="E3" s="19"/>
      <c r="F3" s="19"/>
      <c r="G3" s="19"/>
      <c r="H3" s="20"/>
    </row>
    <row r="4" spans="1:8" ht="14.25" customHeight="1" x14ac:dyDescent="0.25">
      <c r="B4" s="1133" t="s">
        <v>356</v>
      </c>
      <c r="C4" s="1134"/>
      <c r="D4" s="1133" t="s">
        <v>357</v>
      </c>
      <c r="E4" s="1135"/>
      <c r="F4" s="1134"/>
      <c r="H4" s="20"/>
    </row>
    <row r="5" spans="1:8" ht="25.5" x14ac:dyDescent="0.25">
      <c r="A5" s="293" t="s">
        <v>179</v>
      </c>
      <c r="B5" s="294" t="s">
        <v>358</v>
      </c>
      <c r="C5" s="295" t="s">
        <v>359</v>
      </c>
      <c r="D5" s="296" t="s">
        <v>194</v>
      </c>
      <c r="E5" s="297" t="s">
        <v>195</v>
      </c>
      <c r="F5" s="295" t="s">
        <v>196</v>
      </c>
      <c r="G5" s="314" t="s">
        <v>197</v>
      </c>
      <c r="H5" s="20"/>
    </row>
    <row r="6" spans="1:8" ht="15.75" customHeight="1" x14ac:dyDescent="0.25">
      <c r="A6" s="298">
        <v>2011</v>
      </c>
      <c r="B6" s="299">
        <v>11258.100633303335</v>
      </c>
      <c r="C6" s="300">
        <v>848.10501724666676</v>
      </c>
      <c r="D6" s="301">
        <v>769.89173540999991</v>
      </c>
      <c r="E6" s="37">
        <v>70.678228960000013</v>
      </c>
      <c r="F6" s="302">
        <v>135.62538000999999</v>
      </c>
      <c r="G6" s="312">
        <f>SUM(B6:F6)</f>
        <v>13082.400994930002</v>
      </c>
      <c r="H6" s="20"/>
    </row>
    <row r="7" spans="1:8" ht="15.75" customHeight="1" x14ac:dyDescent="0.25">
      <c r="A7" s="303">
        <v>2012</v>
      </c>
      <c r="B7" s="304">
        <v>10633.010737273333</v>
      </c>
      <c r="C7" s="305">
        <v>959.38971412333342</v>
      </c>
      <c r="D7" s="306">
        <v>12.710895980000002</v>
      </c>
      <c r="E7" s="38">
        <v>571.671693</v>
      </c>
      <c r="F7" s="307">
        <v>941.66809807000004</v>
      </c>
      <c r="G7" s="312">
        <f t="shared" ref="G7:G18" si="0">SUM(B7:F7)</f>
        <v>13118.451138446668</v>
      </c>
      <c r="H7" s="20"/>
    </row>
    <row r="8" spans="1:8" ht="15.75" customHeight="1" x14ac:dyDescent="0.25">
      <c r="A8" s="303">
        <v>2013</v>
      </c>
      <c r="B8" s="304">
        <v>7180.5026837233354</v>
      </c>
      <c r="C8" s="305">
        <v>909.93890791666672</v>
      </c>
      <c r="D8" s="306">
        <v>11.910191030000002</v>
      </c>
      <c r="E8" s="38">
        <v>505.36539124000001</v>
      </c>
      <c r="F8" s="307">
        <v>809.47470207000003</v>
      </c>
      <c r="G8" s="312">
        <f t="shared" si="0"/>
        <v>9417.191875980001</v>
      </c>
      <c r="H8" s="20"/>
    </row>
    <row r="9" spans="1:8" ht="15.75" customHeight="1" x14ac:dyDescent="0.25">
      <c r="A9" s="303">
        <v>2014</v>
      </c>
      <c r="B9" s="304">
        <v>7429.513248946665</v>
      </c>
      <c r="C9" s="305">
        <v>858.45697333666658</v>
      </c>
      <c r="D9" s="306">
        <v>120.64048220000002</v>
      </c>
      <c r="E9" s="38">
        <v>528.97052714999995</v>
      </c>
      <c r="F9" s="307">
        <v>535.10678796000002</v>
      </c>
      <c r="G9" s="312">
        <f t="shared" si="0"/>
        <v>9472.6880195933318</v>
      </c>
      <c r="H9" s="20"/>
    </row>
    <row r="10" spans="1:8" ht="15.75" customHeight="1" x14ac:dyDescent="0.25">
      <c r="A10" s="303">
        <v>2015</v>
      </c>
      <c r="B10" s="304">
        <v>4349.4760720533341</v>
      </c>
      <c r="C10" s="305">
        <v>858.79159549999997</v>
      </c>
      <c r="D10" s="306">
        <v>198.70584102000001</v>
      </c>
      <c r="E10" s="38">
        <v>352.15950397999995</v>
      </c>
      <c r="F10" s="307">
        <v>344.16316689000001</v>
      </c>
      <c r="G10" s="312">
        <f t="shared" si="0"/>
        <v>6103.2961794433331</v>
      </c>
      <c r="H10" s="20"/>
    </row>
    <row r="11" spans="1:8" ht="15.75" customHeight="1" x14ac:dyDescent="0.25">
      <c r="A11" s="303">
        <v>2016</v>
      </c>
      <c r="B11" s="304">
        <v>4307.3186050900003</v>
      </c>
      <c r="C11" s="305">
        <v>863.04449062999993</v>
      </c>
      <c r="D11" s="306">
        <v>205.76194506000002</v>
      </c>
      <c r="E11" s="38">
        <v>519.57564901000001</v>
      </c>
      <c r="F11" s="307">
        <v>101.50299499</v>
      </c>
      <c r="G11" s="312">
        <f t="shared" si="0"/>
        <v>5997.20368478</v>
      </c>
      <c r="H11" s="20"/>
    </row>
    <row r="12" spans="1:8" ht="15.75" customHeight="1" x14ac:dyDescent="0.25">
      <c r="A12" s="303">
        <v>2017</v>
      </c>
      <c r="B12" s="304">
        <v>6989.7048184233336</v>
      </c>
      <c r="C12" s="305">
        <v>954.48218613666654</v>
      </c>
      <c r="D12" s="308">
        <v>260.90940907000004</v>
      </c>
      <c r="E12" s="39">
        <v>808.82568502999993</v>
      </c>
      <c r="F12" s="309">
        <v>66.167433000000003</v>
      </c>
      <c r="G12" s="312">
        <f t="shared" si="0"/>
        <v>9080.0895316599999</v>
      </c>
      <c r="H12" s="20"/>
    </row>
    <row r="13" spans="1:8" ht="15.75" customHeight="1" x14ac:dyDescent="0.25">
      <c r="A13" s="303">
        <v>2018</v>
      </c>
      <c r="B13" s="304">
        <v>9834.5093769933319</v>
      </c>
      <c r="C13" s="305">
        <v>1078.287105813333</v>
      </c>
      <c r="D13" s="308">
        <v>267.09274606999998</v>
      </c>
      <c r="E13" s="39">
        <v>980.06529021000017</v>
      </c>
      <c r="F13" s="309">
        <v>88.322952010000009</v>
      </c>
      <c r="G13" s="312">
        <f t="shared" si="0"/>
        <v>12248.277471096666</v>
      </c>
      <c r="H13" s="20"/>
    </row>
    <row r="14" spans="1:8" ht="15.75" customHeight="1" x14ac:dyDescent="0.25">
      <c r="A14" s="303">
        <v>2019</v>
      </c>
      <c r="B14" s="304">
        <v>8001.2218374399999</v>
      </c>
      <c r="C14" s="305">
        <v>1002.2354857866667</v>
      </c>
      <c r="D14" s="308">
        <v>586.45435012999997</v>
      </c>
      <c r="E14" s="39">
        <v>883.37402214999986</v>
      </c>
      <c r="F14" s="309">
        <v>40.147508939999994</v>
      </c>
      <c r="G14" s="312">
        <f t="shared" si="0"/>
        <v>10513.433204446665</v>
      </c>
      <c r="H14" s="40"/>
    </row>
    <row r="15" spans="1:8" ht="15.75" customHeight="1" x14ac:dyDescent="0.25">
      <c r="A15" s="303">
        <v>2020</v>
      </c>
      <c r="B15" s="310">
        <v>5907.6828946833348</v>
      </c>
      <c r="C15" s="311">
        <v>890.71262221666677</v>
      </c>
      <c r="D15" s="308">
        <v>314.16726409999995</v>
      </c>
      <c r="E15" s="39">
        <v>888.78350480999995</v>
      </c>
      <c r="F15" s="309">
        <v>15.567802</v>
      </c>
      <c r="G15" s="312">
        <f t="shared" si="0"/>
        <v>8016.9140878100006</v>
      </c>
      <c r="H15" s="40"/>
    </row>
    <row r="16" spans="1:8" ht="15.75" customHeight="1" x14ac:dyDescent="0.25">
      <c r="A16" s="303">
        <v>2021</v>
      </c>
      <c r="B16" s="310">
        <v>19510.442165120003</v>
      </c>
      <c r="C16" s="311">
        <v>1203.1401081399999</v>
      </c>
      <c r="D16" s="308">
        <v>931.25443990999997</v>
      </c>
      <c r="E16" s="39">
        <v>2640.7105051200001</v>
      </c>
      <c r="F16" s="309">
        <v>199.02469897</v>
      </c>
      <c r="G16" s="312">
        <f t="shared" si="0"/>
        <v>24484.571917260004</v>
      </c>
      <c r="H16" s="40"/>
    </row>
    <row r="17" spans="1:16" ht="15.75" customHeight="1" x14ac:dyDescent="0.25">
      <c r="A17" s="303">
        <v>2022</v>
      </c>
      <c r="B17" s="310">
        <v>19758.79957915</v>
      </c>
      <c r="C17" s="311">
        <v>1456.4083623700001</v>
      </c>
      <c r="D17" s="308">
        <v>137.44492905000001</v>
      </c>
      <c r="E17" s="39">
        <v>2065.01986476</v>
      </c>
      <c r="F17" s="309">
        <v>168.29394698000002</v>
      </c>
      <c r="G17" s="312">
        <f t="shared" si="0"/>
        <v>23585.966682310001</v>
      </c>
      <c r="H17" s="40"/>
    </row>
    <row r="18" spans="1:16" ht="15.75" customHeight="1" x14ac:dyDescent="0.25">
      <c r="A18" s="303">
        <v>2023</v>
      </c>
      <c r="B18" s="310">
        <v>12654.83073525</v>
      </c>
      <c r="C18" s="311">
        <v>1461.7796933699999</v>
      </c>
      <c r="D18" s="308">
        <v>171.31813101000003</v>
      </c>
      <c r="E18" s="39">
        <v>1767.8177508400001</v>
      </c>
      <c r="F18" s="309">
        <v>55.854562010000002</v>
      </c>
      <c r="G18" s="312">
        <f t="shared" si="0"/>
        <v>16111.600872479999</v>
      </c>
      <c r="H18" s="40"/>
    </row>
    <row r="19" spans="1:16" ht="15.75" customHeight="1" x14ac:dyDescent="0.25">
      <c r="A19" s="303">
        <v>2024</v>
      </c>
      <c r="B19" s="310">
        <v>14870.462578539997</v>
      </c>
      <c r="C19" s="311">
        <v>1465.3295385400002</v>
      </c>
      <c r="D19" s="308">
        <v>162.09542909000001</v>
      </c>
      <c r="E19" s="39">
        <v>1868.4287541799999</v>
      </c>
      <c r="F19" s="309">
        <v>17.26681202</v>
      </c>
      <c r="G19" s="312">
        <f>SUM(B19:F19)</f>
        <v>18383.583112369997</v>
      </c>
      <c r="H19" s="40"/>
    </row>
    <row r="20" spans="1:16" ht="15.75" customHeight="1" x14ac:dyDescent="0.25">
      <c r="A20" s="303">
        <v>2025</v>
      </c>
      <c r="B20" s="310">
        <v>21861.398470650001</v>
      </c>
      <c r="C20" s="311">
        <v>1629.2344781800002</v>
      </c>
      <c r="D20" s="308">
        <v>135.81683192999998</v>
      </c>
      <c r="E20" s="39">
        <v>2248.6484580800002</v>
      </c>
      <c r="F20" s="309">
        <v>136.39337</v>
      </c>
      <c r="G20" s="312">
        <f>SUM(B20:F20)</f>
        <v>26011.491608840002</v>
      </c>
      <c r="H20" s="40"/>
    </row>
    <row r="21" spans="1:16" s="541" customFormat="1" ht="27.75" customHeight="1" x14ac:dyDescent="0.25">
      <c r="A21" s="535" t="s">
        <v>866</v>
      </c>
      <c r="B21" s="536">
        <f>SUM(B22:B26)</f>
        <v>16411.715375970001</v>
      </c>
      <c r="C21" s="537">
        <f>SUM(C22:C26)</f>
        <v>819.92625451999993</v>
      </c>
      <c r="D21" s="538">
        <f>SUM(D22:D26)</f>
        <v>70.615645969999989</v>
      </c>
      <c r="E21" s="912">
        <f>SUM(E22:E26)</f>
        <v>1696.5561939099998</v>
      </c>
      <c r="F21" s="562">
        <f>SUM(F22:F26)</f>
        <v>172.79353101000001</v>
      </c>
      <c r="G21" s="539">
        <f>SUM(B21:F21)</f>
        <v>19171.607001380002</v>
      </c>
      <c r="H21" s="540"/>
    </row>
    <row r="22" spans="1:16" s="541" customFormat="1" ht="14.25" customHeight="1" x14ac:dyDescent="0.25">
      <c r="A22" s="861" t="s">
        <v>180</v>
      </c>
      <c r="B22" s="862">
        <v>1804.53618166</v>
      </c>
      <c r="C22" s="863">
        <v>159.35019399999999</v>
      </c>
      <c r="D22" s="864">
        <v>22.62562299</v>
      </c>
      <c r="E22" s="865">
        <v>2.9905000000000001E-2</v>
      </c>
      <c r="F22" s="866">
        <v>0</v>
      </c>
      <c r="G22" s="867">
        <f t="shared" ref="G22:G26" si="1">SUM(B22:F22)</f>
        <v>1986.54190365</v>
      </c>
      <c r="H22" s="540"/>
    </row>
    <row r="23" spans="1:16" s="541" customFormat="1" ht="14.25" customHeight="1" x14ac:dyDescent="0.25">
      <c r="A23" s="913" t="s">
        <v>181</v>
      </c>
      <c r="B23" s="914">
        <v>2086.0456583199998</v>
      </c>
      <c r="C23" s="915">
        <v>147.24255995999999</v>
      </c>
      <c r="D23" s="916">
        <v>13.34290996</v>
      </c>
      <c r="E23" s="42">
        <v>550.11535488000004</v>
      </c>
      <c r="F23" s="917">
        <v>56.910204020000002</v>
      </c>
      <c r="G23" s="312">
        <f t="shared" si="1"/>
        <v>2853.6566871399996</v>
      </c>
      <c r="H23" s="540"/>
    </row>
    <row r="24" spans="1:16" s="541" customFormat="1" ht="14.25" customHeight="1" x14ac:dyDescent="0.25">
      <c r="A24" s="913" t="s">
        <v>773</v>
      </c>
      <c r="B24" s="914">
        <v>3632.46062583</v>
      </c>
      <c r="C24" s="915">
        <v>151.3983096</v>
      </c>
      <c r="D24" s="916">
        <v>0.53689100000000001</v>
      </c>
      <c r="E24" s="42">
        <v>294.54935498000003</v>
      </c>
      <c r="F24" s="917">
        <v>0</v>
      </c>
      <c r="G24" s="312">
        <f t="shared" si="1"/>
        <v>4078.9451814100003</v>
      </c>
      <c r="H24" s="540"/>
    </row>
    <row r="25" spans="1:16" s="541" customFormat="1" ht="14.25" customHeight="1" x14ac:dyDescent="0.25">
      <c r="A25" s="913" t="s">
        <v>834</v>
      </c>
      <c r="B25" s="914">
        <v>6128.9931275500003</v>
      </c>
      <c r="C25" s="915">
        <v>201.79930991999998</v>
      </c>
      <c r="D25" s="916">
        <v>21.165234000000002</v>
      </c>
      <c r="E25" s="42">
        <v>0.90212400000000004</v>
      </c>
      <c r="F25" s="917">
        <v>0</v>
      </c>
      <c r="G25" s="312">
        <f t="shared" si="1"/>
        <v>6352.8597954700008</v>
      </c>
      <c r="H25" s="540"/>
    </row>
    <row r="26" spans="1:16" s="541" customFormat="1" ht="14.25" customHeight="1" x14ac:dyDescent="0.25">
      <c r="A26" s="868" t="s">
        <v>855</v>
      </c>
      <c r="B26" s="1059">
        <v>2759.6797826100001</v>
      </c>
      <c r="C26" s="1060">
        <v>160.13588103999999</v>
      </c>
      <c r="D26" s="869">
        <v>12.94498802</v>
      </c>
      <c r="E26" s="870">
        <v>850.95945504999997</v>
      </c>
      <c r="F26" s="871">
        <v>115.88332699</v>
      </c>
      <c r="G26" s="872">
        <f t="shared" si="1"/>
        <v>3899.6034337100004</v>
      </c>
      <c r="H26" s="540"/>
    </row>
    <row r="27" spans="1:16" ht="14.25" customHeight="1" x14ac:dyDescent="0.25">
      <c r="A27" s="36"/>
      <c r="B27" s="316"/>
      <c r="C27" s="316"/>
      <c r="D27" s="42"/>
      <c r="E27" s="42"/>
      <c r="F27" s="317"/>
      <c r="G27" s="39"/>
      <c r="H27" s="41"/>
    </row>
    <row r="28" spans="1:16" ht="14.25" customHeight="1" x14ac:dyDescent="0.25">
      <c r="A28" s="1102" t="s">
        <v>840</v>
      </c>
      <c r="B28" s="1102"/>
      <c r="C28" s="1102"/>
      <c r="D28" s="1102"/>
      <c r="E28" s="1102"/>
      <c r="F28" s="1102"/>
      <c r="G28" s="1102"/>
      <c r="H28" s="41"/>
    </row>
    <row r="29" spans="1:16" ht="14.25" customHeight="1" x14ac:dyDescent="0.25">
      <c r="A29" s="7" t="s">
        <v>841</v>
      </c>
      <c r="B29" s="316">
        <v>1308.0368081300001</v>
      </c>
      <c r="C29" s="316">
        <v>118.67692952</v>
      </c>
      <c r="D29" s="1061">
        <v>1.6129000000000001E-2</v>
      </c>
      <c r="E29" s="376">
        <v>393.43561913999997</v>
      </c>
      <c r="F29" s="42">
        <v>22.200712979999999</v>
      </c>
      <c r="G29" s="39">
        <f>SUM(B29:F29)</f>
        <v>1842.36619877</v>
      </c>
      <c r="H29" s="41"/>
    </row>
    <row r="30" spans="1:16" ht="14.25" customHeight="1" x14ac:dyDescent="0.25">
      <c r="A30" s="7" t="s">
        <v>842</v>
      </c>
      <c r="B30" s="1062">
        <v>2759.6797826100001</v>
      </c>
      <c r="C30" s="1062">
        <v>160.13588103999999</v>
      </c>
      <c r="D30" s="1063">
        <v>12.94498802</v>
      </c>
      <c r="E30" s="1064">
        <v>850.95945504999997</v>
      </c>
      <c r="F30" s="1063">
        <v>115.88332699</v>
      </c>
      <c r="G30" s="39">
        <f>SUM(B30:F30)</f>
        <v>3899.6034337100004</v>
      </c>
      <c r="H30" s="41"/>
    </row>
    <row r="31" spans="1:16" ht="14.25" customHeight="1" x14ac:dyDescent="0.25">
      <c r="A31" s="181" t="s">
        <v>243</v>
      </c>
      <c r="B31" s="318">
        <f t="shared" ref="B31:G31" si="2">B30/B29-1</f>
        <v>1.1097875575499305</v>
      </c>
      <c r="C31" s="318">
        <f t="shared" si="2"/>
        <v>0.34934297413730375</v>
      </c>
      <c r="D31" s="318" t="s">
        <v>214</v>
      </c>
      <c r="E31" s="318">
        <f t="shared" si="2"/>
        <v>1.1628937840200861</v>
      </c>
      <c r="F31" s="318">
        <f t="shared" si="2"/>
        <v>4.2198020439431856</v>
      </c>
      <c r="G31" s="318">
        <f t="shared" si="2"/>
        <v>1.1166277563675737</v>
      </c>
      <c r="H31" s="41"/>
    </row>
    <row r="32" spans="1:16" ht="14.25" customHeight="1" x14ac:dyDescent="0.25">
      <c r="A32" s="36"/>
      <c r="B32" s="563"/>
      <c r="C32" s="563"/>
      <c r="D32" s="42"/>
      <c r="E32" s="42"/>
      <c r="F32" s="317"/>
      <c r="G32" s="39"/>
      <c r="H32" s="41"/>
      <c r="I32" s="564"/>
      <c r="J32" s="565"/>
      <c r="K32" s="566"/>
      <c r="L32" s="566"/>
      <c r="M32" s="566"/>
      <c r="N32" s="567"/>
      <c r="O32" s="566"/>
      <c r="P32" s="566"/>
    </row>
    <row r="33" spans="1:16" ht="14.25" customHeight="1" x14ac:dyDescent="0.25">
      <c r="A33" s="1102" t="s">
        <v>906</v>
      </c>
      <c r="B33" s="1102"/>
      <c r="C33" s="1102"/>
      <c r="D33" s="1102"/>
      <c r="E33" s="1102"/>
      <c r="F33" s="1102"/>
      <c r="G33" s="1102"/>
      <c r="H33" s="41"/>
      <c r="I33" s="564"/>
      <c r="J33" s="565"/>
      <c r="K33" s="566"/>
      <c r="L33" s="566"/>
      <c r="M33" s="566"/>
      <c r="N33" s="567"/>
      <c r="O33" s="566"/>
      <c r="P33" s="566"/>
    </row>
    <row r="34" spans="1:16" ht="14.25" customHeight="1" x14ac:dyDescent="0.25">
      <c r="A34" s="7" t="s">
        <v>844</v>
      </c>
      <c r="B34" s="563">
        <v>9571.5094668599995</v>
      </c>
      <c r="C34" s="563">
        <v>654.91006513000013</v>
      </c>
      <c r="D34" s="42">
        <v>32.891065999999995</v>
      </c>
      <c r="E34" s="42">
        <v>907.83615801999997</v>
      </c>
      <c r="F34" s="42">
        <v>54.24862701</v>
      </c>
      <c r="G34" s="39">
        <f>SUM(B34:F34)</f>
        <v>11221.395383019999</v>
      </c>
      <c r="H34" s="41"/>
      <c r="I34" s="564"/>
      <c r="J34" s="565"/>
      <c r="K34" s="566"/>
      <c r="L34" s="566"/>
      <c r="M34" s="566"/>
      <c r="N34" s="567"/>
      <c r="O34" s="566"/>
      <c r="P34" s="566"/>
    </row>
    <row r="35" spans="1:16" ht="14.25" customHeight="1" x14ac:dyDescent="0.25">
      <c r="A35" s="7" t="s">
        <v>845</v>
      </c>
      <c r="B35" s="1065">
        <v>16411.715375970001</v>
      </c>
      <c r="C35" s="1065">
        <v>819.92625451999993</v>
      </c>
      <c r="D35" s="1063">
        <v>70.615645969999989</v>
      </c>
      <c r="E35" s="1066">
        <v>1696.5561939099998</v>
      </c>
      <c r="F35" s="1063">
        <v>172.79353101000001</v>
      </c>
      <c r="G35" s="39">
        <f>SUM(B35:F35)</f>
        <v>19171.607001380002</v>
      </c>
      <c r="H35" s="41"/>
      <c r="I35" s="564"/>
      <c r="J35" s="565"/>
      <c r="K35" s="566"/>
      <c r="L35" s="566"/>
      <c r="M35" s="566"/>
      <c r="N35" s="567"/>
      <c r="O35" s="566"/>
      <c r="P35" s="566"/>
    </row>
    <row r="36" spans="1:16" ht="14.25" customHeight="1" x14ac:dyDescent="0.25">
      <c r="A36" s="181" t="s">
        <v>243</v>
      </c>
      <c r="B36" s="318">
        <f t="shared" ref="B36:G36" si="3">B35/B34-1</f>
        <v>0.71464233857713344</v>
      </c>
      <c r="C36" s="318">
        <f t="shared" si="3"/>
        <v>0.25196771003549001</v>
      </c>
      <c r="D36" s="318">
        <f t="shared" si="3"/>
        <v>1.1469552239504792</v>
      </c>
      <c r="E36" s="318">
        <f t="shared" si="3"/>
        <v>0.8687911677920015</v>
      </c>
      <c r="F36" s="318">
        <f t="shared" si="3"/>
        <v>2.1852148254028227</v>
      </c>
      <c r="G36" s="318">
        <f t="shared" si="3"/>
        <v>0.70848689908833551</v>
      </c>
      <c r="H36" s="41"/>
      <c r="I36" s="564"/>
      <c r="J36" s="565"/>
      <c r="K36" s="566"/>
      <c r="L36" s="566"/>
      <c r="M36" s="566"/>
      <c r="N36" s="567"/>
      <c r="O36" s="566"/>
      <c r="P36" s="566"/>
    </row>
    <row r="37" spans="1:16" ht="14.25" customHeight="1" x14ac:dyDescent="0.25">
      <c r="A37" s="36"/>
      <c r="B37" s="563"/>
      <c r="C37" s="563"/>
      <c r="D37" s="42"/>
      <c r="E37" s="42"/>
      <c r="F37" s="317"/>
      <c r="G37" s="39"/>
      <c r="H37" s="41"/>
      <c r="I37" s="564"/>
      <c r="J37" s="565"/>
      <c r="K37" s="566"/>
      <c r="L37" s="566"/>
      <c r="M37" s="566"/>
      <c r="N37" s="567"/>
      <c r="O37" s="566"/>
      <c r="P37" s="566"/>
    </row>
    <row r="38" spans="1:16" ht="14.25" customHeight="1" x14ac:dyDescent="0.25">
      <c r="A38" s="319" t="s">
        <v>244</v>
      </c>
      <c r="B38" s="319"/>
      <c r="C38" s="319"/>
      <c r="D38" s="319"/>
      <c r="E38" s="319"/>
      <c r="F38" s="319"/>
      <c r="G38" s="319"/>
      <c r="H38" s="41"/>
    </row>
    <row r="39" spans="1:16" ht="14.25" customHeight="1" x14ac:dyDescent="0.25">
      <c r="A39" s="7" t="s">
        <v>830</v>
      </c>
      <c r="B39" s="1062">
        <v>6128.9931275500003</v>
      </c>
      <c r="C39" s="1062">
        <v>201.79930991999998</v>
      </c>
      <c r="D39" s="1063">
        <v>21.165234000000002</v>
      </c>
      <c r="E39" s="1067">
        <v>0.90212400000000004</v>
      </c>
      <c r="F39" s="1068">
        <v>0</v>
      </c>
      <c r="G39" s="39">
        <f>SUM(B39:F39)</f>
        <v>6352.8597954700008</v>
      </c>
      <c r="H39" s="41"/>
    </row>
    <row r="40" spans="1:16" ht="14.25" customHeight="1" x14ac:dyDescent="0.25">
      <c r="A40" s="7" t="s">
        <v>842</v>
      </c>
      <c r="B40" s="1062">
        <v>2759.6797826100001</v>
      </c>
      <c r="C40" s="1062">
        <v>160.13588103999999</v>
      </c>
      <c r="D40" s="1067">
        <v>12.94498802</v>
      </c>
      <c r="E40" s="1067">
        <v>850.95945504999997</v>
      </c>
      <c r="F40" s="1067">
        <v>115.88332699</v>
      </c>
      <c r="G40" s="39">
        <f>SUM(B40:F40)</f>
        <v>3899.6034337100004</v>
      </c>
      <c r="H40" s="41"/>
    </row>
    <row r="41" spans="1:16" ht="14.25" customHeight="1" x14ac:dyDescent="0.25">
      <c r="A41" s="181" t="s">
        <v>243</v>
      </c>
      <c r="B41" s="320">
        <f>B40/B39-1</f>
        <v>-0.54973358181702636</v>
      </c>
      <c r="C41" s="320">
        <f t="shared" ref="C41:G41" si="4">C40/C39-1</f>
        <v>-0.20645971929496076</v>
      </c>
      <c r="D41" s="320">
        <f t="shared" si="4"/>
        <v>-0.38838436560635237</v>
      </c>
      <c r="E41" s="320" t="s">
        <v>214</v>
      </c>
      <c r="F41" s="320" t="s">
        <v>214</v>
      </c>
      <c r="G41" s="320">
        <f t="shared" si="4"/>
        <v>-0.38616567038191685</v>
      </c>
      <c r="H41" s="41"/>
    </row>
    <row r="42" spans="1:16" ht="14.25" customHeight="1" x14ac:dyDescent="0.25">
      <c r="A42" s="36"/>
      <c r="B42" s="316"/>
      <c r="C42" s="316"/>
      <c r="D42" s="42"/>
      <c r="E42" s="42"/>
      <c r="F42" s="317"/>
      <c r="G42" s="39"/>
      <c r="H42" s="41"/>
    </row>
    <row r="43" spans="1:16" ht="23.25" customHeight="1" x14ac:dyDescent="0.25">
      <c r="A43" s="1104" t="s">
        <v>198</v>
      </c>
      <c r="B43" s="1104"/>
      <c r="C43" s="1104"/>
      <c r="D43" s="1104"/>
      <c r="E43" s="1104"/>
      <c r="F43" s="1104"/>
      <c r="G43" s="1104"/>
      <c r="H43" s="45"/>
    </row>
    <row r="44" spans="1:16" ht="14.25" customHeight="1" x14ac:dyDescent="0.25">
      <c r="A44" s="43"/>
      <c r="B44" s="46"/>
      <c r="C44" s="47"/>
      <c r="D44" s="48"/>
      <c r="E44" s="49"/>
      <c r="F44" s="49"/>
      <c r="G44" s="49"/>
      <c r="H44" s="20"/>
    </row>
    <row r="45" spans="1:16" ht="14.25" customHeight="1" x14ac:dyDescent="0.25">
      <c r="A45" s="43"/>
      <c r="B45" s="46"/>
      <c r="C45" s="47"/>
      <c r="D45" s="48"/>
      <c r="E45" s="49"/>
      <c r="F45" s="49"/>
      <c r="G45" s="49"/>
      <c r="H45" s="20"/>
    </row>
    <row r="46" spans="1:16" ht="14.25" customHeight="1" x14ac:dyDescent="0.25">
      <c r="A46" s="43"/>
      <c r="B46" s="46"/>
      <c r="C46" s="47"/>
      <c r="D46" s="48"/>
      <c r="E46" s="49"/>
      <c r="F46" s="49"/>
      <c r="G46" s="49"/>
      <c r="H46" s="20"/>
    </row>
    <row r="47" spans="1:16" ht="14.25" customHeight="1" x14ac:dyDescent="0.25">
      <c r="A47" s="43"/>
      <c r="B47" s="46"/>
      <c r="C47" s="47"/>
      <c r="D47" s="48"/>
      <c r="E47" s="49"/>
      <c r="F47" s="49"/>
      <c r="G47" s="49"/>
      <c r="H47" s="20"/>
    </row>
    <row r="48" spans="1:16" ht="14.25" customHeight="1" x14ac:dyDescent="0.25">
      <c r="A48" s="43"/>
      <c r="B48" s="46"/>
      <c r="C48" s="47"/>
      <c r="D48" s="48"/>
      <c r="E48" s="49"/>
      <c r="F48" s="49"/>
      <c r="G48" s="49"/>
      <c r="H48" s="20"/>
    </row>
    <row r="49" spans="1:8" ht="14.25" customHeight="1" x14ac:dyDescent="0.25">
      <c r="A49" s="43"/>
      <c r="B49" s="46"/>
      <c r="C49" s="47"/>
      <c r="D49" s="48"/>
      <c r="E49" s="49"/>
      <c r="F49" s="49"/>
      <c r="G49" s="49"/>
      <c r="H49" s="20"/>
    </row>
    <row r="50" spans="1:8" ht="14.25" customHeight="1" x14ac:dyDescent="0.25">
      <c r="A50" s="43"/>
      <c r="B50" s="46"/>
      <c r="C50" s="47"/>
      <c r="D50" s="48"/>
      <c r="E50" s="49"/>
      <c r="F50" s="49"/>
      <c r="G50" s="49"/>
      <c r="H50" s="20"/>
    </row>
    <row r="51" spans="1:8" ht="14.25" customHeight="1" x14ac:dyDescent="0.25">
      <c r="A51" s="43"/>
      <c r="B51" s="48"/>
      <c r="C51" s="47"/>
      <c r="D51" s="48"/>
      <c r="E51" s="49"/>
      <c r="F51" s="49"/>
      <c r="G51" s="49"/>
      <c r="H51" s="20"/>
    </row>
    <row r="52" spans="1:8" ht="14.25" customHeight="1" x14ac:dyDescent="0.25">
      <c r="A52" s="43"/>
      <c r="B52" s="49"/>
      <c r="C52" s="47"/>
      <c r="D52" s="49"/>
      <c r="E52" s="49"/>
      <c r="F52" s="49"/>
      <c r="G52" s="49"/>
      <c r="H52" s="20"/>
    </row>
    <row r="53" spans="1:8" ht="14.25" customHeight="1" x14ac:dyDescent="0.25">
      <c r="A53" s="43"/>
      <c r="B53" s="49"/>
      <c r="C53" s="49"/>
      <c r="D53" s="49"/>
      <c r="E53" s="49"/>
      <c r="F53" s="49"/>
      <c r="G53" s="49"/>
      <c r="H53" s="20"/>
    </row>
    <row r="54" spans="1:8" ht="14.25" customHeight="1" x14ac:dyDescent="0.25">
      <c r="A54" s="43"/>
      <c r="B54" s="49"/>
      <c r="C54" s="49"/>
      <c r="D54" s="49"/>
      <c r="E54" s="49"/>
      <c r="F54" s="49"/>
      <c r="G54" s="49"/>
      <c r="H54" s="20"/>
    </row>
    <row r="55" spans="1:8" ht="14.25" customHeight="1" x14ac:dyDescent="0.25">
      <c r="A55" s="43"/>
      <c r="B55" s="49"/>
      <c r="C55" s="49"/>
      <c r="D55" s="49"/>
      <c r="E55" s="49"/>
      <c r="F55" s="49"/>
      <c r="G55" s="49"/>
      <c r="H55" s="20"/>
    </row>
    <row r="56" spans="1:8" ht="14.25" customHeight="1" x14ac:dyDescent="0.25">
      <c r="A56" s="43"/>
      <c r="B56" s="49"/>
      <c r="C56" s="49"/>
      <c r="D56" s="49"/>
      <c r="E56" s="49"/>
      <c r="F56" s="49"/>
      <c r="G56" s="49"/>
      <c r="H56" s="20"/>
    </row>
    <row r="57" spans="1:8" ht="14.25" customHeight="1" x14ac:dyDescent="0.25">
      <c r="A57" s="43"/>
      <c r="B57" s="49"/>
      <c r="C57" s="49"/>
      <c r="D57" s="49"/>
      <c r="E57" s="49"/>
      <c r="F57" s="49"/>
      <c r="G57" s="49"/>
      <c r="H57" s="20"/>
    </row>
    <row r="58" spans="1:8" ht="14.25" customHeight="1" x14ac:dyDescent="0.25">
      <c r="A58" s="43"/>
      <c r="B58" s="49"/>
      <c r="C58" s="49"/>
      <c r="D58" s="49"/>
      <c r="E58" s="49"/>
      <c r="F58" s="49"/>
      <c r="G58" s="49"/>
      <c r="H58" s="20"/>
    </row>
    <row r="59" spans="1:8" ht="14.25" customHeight="1" x14ac:dyDescent="0.25">
      <c r="A59" s="43"/>
      <c r="B59" s="44"/>
      <c r="C59" s="44"/>
      <c r="D59" s="44"/>
      <c r="E59" s="44"/>
      <c r="F59" s="44"/>
      <c r="G59" s="44"/>
      <c r="H59" s="41"/>
    </row>
    <row r="60" spans="1:8" ht="53.25" customHeight="1" x14ac:dyDescent="0.25">
      <c r="A60" s="1132" t="s">
        <v>907</v>
      </c>
      <c r="B60" s="1132"/>
      <c r="C60" s="1132"/>
      <c r="D60" s="1132"/>
      <c r="E60" s="1132"/>
      <c r="F60" s="1132"/>
      <c r="G60" s="1132"/>
      <c r="H60" s="50"/>
    </row>
    <row r="61" spans="1:8" ht="14.25" customHeight="1" x14ac:dyDescent="0.25">
      <c r="A61" s="43"/>
      <c r="B61" s="46"/>
      <c r="C61" s="51"/>
      <c r="D61" s="49"/>
      <c r="E61" s="49"/>
      <c r="F61" s="49"/>
      <c r="G61" s="49"/>
      <c r="H61" s="20"/>
    </row>
  </sheetData>
  <mergeCells count="6">
    <mergeCell ref="A60:G60"/>
    <mergeCell ref="B4:C4"/>
    <mergeCell ref="D4:F4"/>
    <mergeCell ref="A28:G28"/>
    <mergeCell ref="A33:G33"/>
    <mergeCell ref="A43:G43"/>
  </mergeCells>
  <pageMargins left="0.7" right="0.7" top="0.75" bottom="0.75" header="0" footer="0"/>
  <pageSetup scale="46"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3999E-278D-4334-8B85-C6EE717A1B9B}">
  <sheetPr>
    <tabColor rgb="FF002060"/>
  </sheetPr>
  <dimension ref="B2:J77"/>
  <sheetViews>
    <sheetView showGridLines="0" view="pageBreakPreview" zoomScaleNormal="100" zoomScaleSheetLayoutView="100" workbookViewId="0">
      <selection activeCell="B2" sqref="B2:I2"/>
    </sheetView>
  </sheetViews>
  <sheetFormatPr baseColWidth="10" defaultColWidth="21.85546875" defaultRowHeight="15" x14ac:dyDescent="0.25"/>
  <cols>
    <col min="1" max="1" width="2.5703125" style="356" customWidth="1"/>
    <col min="2" max="3" width="15.85546875" style="356" customWidth="1"/>
    <col min="4" max="4" width="38.28515625" style="356" customWidth="1"/>
    <col min="5" max="5" width="32.42578125" style="356" customWidth="1"/>
    <col min="6" max="6" width="16.85546875" style="356" customWidth="1"/>
    <col min="7" max="7" width="18.5703125" style="356" customWidth="1"/>
    <col min="8" max="8" width="19.42578125" style="356" customWidth="1"/>
    <col min="9" max="9" width="21.85546875" style="356" customWidth="1"/>
    <col min="10" max="10" width="2.5703125" style="356" customWidth="1"/>
    <col min="11" max="16384" width="21.85546875" style="356"/>
  </cols>
  <sheetData>
    <row r="2" spans="2:9" ht="28.5" x14ac:dyDescent="0.25">
      <c r="B2" s="1136" t="s">
        <v>883</v>
      </c>
      <c r="C2" s="1136"/>
      <c r="D2" s="1136"/>
      <c r="E2" s="1136"/>
      <c r="F2" s="1136"/>
      <c r="G2" s="1136"/>
      <c r="H2" s="1136"/>
      <c r="I2" s="1136"/>
    </row>
    <row r="4" spans="2:9" ht="39.75" customHeight="1" thickBot="1" x14ac:dyDescent="0.3">
      <c r="B4" s="357" t="s">
        <v>368</v>
      </c>
      <c r="C4" s="357" t="s">
        <v>369</v>
      </c>
      <c r="D4" s="358" t="s">
        <v>7</v>
      </c>
      <c r="E4" s="358" t="s">
        <v>8</v>
      </c>
      <c r="F4" s="357" t="s">
        <v>166</v>
      </c>
      <c r="G4" s="357" t="s">
        <v>10</v>
      </c>
      <c r="H4" s="357" t="s">
        <v>83</v>
      </c>
      <c r="I4" s="357" t="s">
        <v>405</v>
      </c>
    </row>
    <row r="5" spans="2:9" ht="20.25" customHeight="1" thickBot="1" x14ac:dyDescent="0.3">
      <c r="B5" s="1021" t="s">
        <v>371</v>
      </c>
      <c r="C5" s="1021">
        <v>2024</v>
      </c>
      <c r="D5" s="1022" t="s">
        <v>147</v>
      </c>
      <c r="E5" s="1023" t="s">
        <v>148</v>
      </c>
      <c r="F5" s="1021" t="s">
        <v>27</v>
      </c>
      <c r="G5" s="1021" t="s">
        <v>2</v>
      </c>
      <c r="H5" s="1021" t="s">
        <v>370</v>
      </c>
      <c r="I5" s="1024">
        <v>1318.7470000000001</v>
      </c>
    </row>
    <row r="6" spans="2:9" ht="20.25" customHeight="1" thickTop="1" x14ac:dyDescent="0.25">
      <c r="B6" s="369" t="s">
        <v>372</v>
      </c>
      <c r="C6" s="369">
        <v>2024</v>
      </c>
      <c r="D6" s="367" t="s">
        <v>92</v>
      </c>
      <c r="E6" s="368" t="s">
        <v>93</v>
      </c>
      <c r="F6" s="369" t="s">
        <v>32</v>
      </c>
      <c r="G6" s="369" t="s">
        <v>1</v>
      </c>
      <c r="H6" s="369" t="s">
        <v>370</v>
      </c>
      <c r="I6" s="1025">
        <v>1604</v>
      </c>
    </row>
    <row r="7" spans="2:9" ht="20.25" customHeight="1" thickBot="1" x14ac:dyDescent="0.3">
      <c r="B7" s="1026" t="s">
        <v>641</v>
      </c>
      <c r="C7" s="1026">
        <v>2026</v>
      </c>
      <c r="D7" s="1027" t="s">
        <v>85</v>
      </c>
      <c r="E7" s="1028" t="s">
        <v>34</v>
      </c>
      <c r="F7" s="1029" t="s">
        <v>16</v>
      </c>
      <c r="G7" s="1029" t="s">
        <v>3</v>
      </c>
      <c r="H7" s="1029" t="s">
        <v>370</v>
      </c>
      <c r="I7" s="1030">
        <v>130</v>
      </c>
    </row>
    <row r="8" spans="2:9" ht="20.25" customHeight="1" thickTop="1" x14ac:dyDescent="0.25">
      <c r="B8" s="362" t="s">
        <v>375</v>
      </c>
      <c r="C8" s="362">
        <v>2026</v>
      </c>
      <c r="D8" s="363" t="s">
        <v>149</v>
      </c>
      <c r="E8" s="364" t="s">
        <v>150</v>
      </c>
      <c r="F8" s="362" t="s">
        <v>24</v>
      </c>
      <c r="G8" s="362" t="s">
        <v>3</v>
      </c>
      <c r="H8" s="1031" t="s">
        <v>370</v>
      </c>
      <c r="I8" s="1032">
        <v>76.2</v>
      </c>
    </row>
    <row r="9" spans="2:9" ht="20.25" customHeight="1" x14ac:dyDescent="0.25">
      <c r="B9" s="359" t="s">
        <v>643</v>
      </c>
      <c r="C9" s="359">
        <v>2027</v>
      </c>
      <c r="D9" s="360" t="s">
        <v>156</v>
      </c>
      <c r="E9" s="361" t="s">
        <v>644</v>
      </c>
      <c r="F9" s="359" t="s">
        <v>19</v>
      </c>
      <c r="G9" s="359" t="s">
        <v>1</v>
      </c>
      <c r="H9" s="1033" t="s">
        <v>370</v>
      </c>
      <c r="I9" s="1034">
        <v>1805</v>
      </c>
    </row>
    <row r="10" spans="2:9" ht="20.25" customHeight="1" thickBot="1" x14ac:dyDescent="0.3">
      <c r="B10" s="1035" t="s">
        <v>884</v>
      </c>
      <c r="C10" s="1036">
        <v>2027</v>
      </c>
      <c r="D10" s="1037" t="s">
        <v>387</v>
      </c>
      <c r="E10" s="1038" t="s">
        <v>120</v>
      </c>
      <c r="F10" s="1036" t="s">
        <v>36</v>
      </c>
      <c r="G10" s="1036" t="s">
        <v>1</v>
      </c>
      <c r="H10" s="1039" t="s">
        <v>370</v>
      </c>
      <c r="I10" s="1040">
        <v>1753.278879</v>
      </c>
    </row>
    <row r="11" spans="2:9" ht="20.25" customHeight="1" thickTop="1" x14ac:dyDescent="0.25">
      <c r="B11" s="1041" t="s">
        <v>885</v>
      </c>
      <c r="C11" s="1041">
        <v>2026</v>
      </c>
      <c r="D11" s="367" t="s">
        <v>642</v>
      </c>
      <c r="E11" s="368" t="s">
        <v>40</v>
      </c>
      <c r="F11" s="369" t="s">
        <v>33</v>
      </c>
      <c r="G11" s="369" t="s">
        <v>241</v>
      </c>
      <c r="H11" s="1041" t="s">
        <v>370</v>
      </c>
      <c r="I11" s="1025">
        <v>293.5</v>
      </c>
    </row>
    <row r="12" spans="2:9" ht="20.25" customHeight="1" x14ac:dyDescent="0.25">
      <c r="B12" s="366" t="s">
        <v>645</v>
      </c>
      <c r="C12" s="369">
        <v>2026</v>
      </c>
      <c r="D12" s="367" t="s">
        <v>646</v>
      </c>
      <c r="E12" s="368" t="s">
        <v>647</v>
      </c>
      <c r="F12" s="369" t="s">
        <v>15</v>
      </c>
      <c r="G12" s="369" t="s">
        <v>4</v>
      </c>
      <c r="H12" s="1041" t="s">
        <v>86</v>
      </c>
      <c r="I12" s="1025">
        <v>118.08574900000001</v>
      </c>
    </row>
    <row r="13" spans="2:9" ht="20.25" customHeight="1" x14ac:dyDescent="0.25">
      <c r="B13" s="1031" t="s">
        <v>886</v>
      </c>
      <c r="C13" s="1031">
        <v>2026</v>
      </c>
      <c r="D13" s="363" t="s">
        <v>385</v>
      </c>
      <c r="E13" s="364" t="s">
        <v>386</v>
      </c>
      <c r="F13" s="362" t="s">
        <v>15</v>
      </c>
      <c r="G13" s="362" t="s">
        <v>1</v>
      </c>
      <c r="H13" s="1031" t="s">
        <v>86</v>
      </c>
      <c r="I13" s="1032">
        <v>502.47</v>
      </c>
    </row>
    <row r="14" spans="2:9" ht="20.25" customHeight="1" x14ac:dyDescent="0.25">
      <c r="B14" s="1042" t="s">
        <v>887</v>
      </c>
      <c r="C14" s="362">
        <v>2026</v>
      </c>
      <c r="D14" s="363" t="s">
        <v>659</v>
      </c>
      <c r="E14" s="364" t="s">
        <v>660</v>
      </c>
      <c r="F14" s="362" t="s">
        <v>19</v>
      </c>
      <c r="G14" s="362" t="s">
        <v>2</v>
      </c>
      <c r="H14" s="1031" t="s">
        <v>100</v>
      </c>
      <c r="I14" s="1032">
        <v>428</v>
      </c>
    </row>
    <row r="15" spans="2:9" ht="20.25" customHeight="1" x14ac:dyDescent="0.25">
      <c r="B15" s="365" t="s">
        <v>648</v>
      </c>
      <c r="C15" s="362">
        <v>2026</v>
      </c>
      <c r="D15" s="363" t="s">
        <v>649</v>
      </c>
      <c r="E15" s="364" t="s">
        <v>650</v>
      </c>
      <c r="F15" s="362" t="s">
        <v>19</v>
      </c>
      <c r="G15" s="362" t="s">
        <v>1</v>
      </c>
      <c r="H15" s="1041" t="s">
        <v>89</v>
      </c>
      <c r="I15" s="1032">
        <v>2100</v>
      </c>
    </row>
    <row r="16" spans="2:9" ht="20.25" customHeight="1" x14ac:dyDescent="0.25">
      <c r="B16" s="1031" t="s">
        <v>888</v>
      </c>
      <c r="C16" s="1031">
        <v>2029</v>
      </c>
      <c r="D16" s="363" t="s">
        <v>373</v>
      </c>
      <c r="E16" s="364" t="s">
        <v>374</v>
      </c>
      <c r="F16" s="362" t="s">
        <v>32</v>
      </c>
      <c r="G16" s="362" t="s">
        <v>3</v>
      </c>
      <c r="H16" s="1031" t="s">
        <v>89</v>
      </c>
      <c r="I16" s="1032">
        <v>344.98774900000001</v>
      </c>
    </row>
    <row r="17" spans="2:9" ht="20.25" customHeight="1" thickBot="1" x14ac:dyDescent="0.3">
      <c r="B17" s="1043" t="s">
        <v>889</v>
      </c>
      <c r="C17" s="1043">
        <v>2029</v>
      </c>
      <c r="D17" s="1027" t="s">
        <v>87</v>
      </c>
      <c r="E17" s="1028" t="s">
        <v>88</v>
      </c>
      <c r="F17" s="1029" t="s">
        <v>33</v>
      </c>
      <c r="G17" s="1029" t="s">
        <v>4</v>
      </c>
      <c r="H17" s="1043" t="s">
        <v>89</v>
      </c>
      <c r="I17" s="1030">
        <v>579</v>
      </c>
    </row>
    <row r="18" spans="2:9" ht="20.25" customHeight="1" thickTop="1" x14ac:dyDescent="0.25">
      <c r="B18" s="1044" t="s">
        <v>890</v>
      </c>
      <c r="C18" s="1044">
        <v>2027</v>
      </c>
      <c r="D18" s="367" t="s">
        <v>891</v>
      </c>
      <c r="E18" s="368" t="s">
        <v>892</v>
      </c>
      <c r="F18" s="369" t="s">
        <v>28</v>
      </c>
      <c r="G18" s="369" t="s">
        <v>3</v>
      </c>
      <c r="H18" s="1041" t="s">
        <v>100</v>
      </c>
      <c r="I18" s="1025">
        <v>143</v>
      </c>
    </row>
    <row r="19" spans="2:9" ht="20.25" customHeight="1" x14ac:dyDescent="0.25">
      <c r="B19" s="1044" t="s">
        <v>893</v>
      </c>
      <c r="C19" s="1044">
        <v>2028</v>
      </c>
      <c r="D19" s="367" t="s">
        <v>894</v>
      </c>
      <c r="E19" s="368" t="s">
        <v>895</v>
      </c>
      <c r="F19" s="369" t="s">
        <v>15</v>
      </c>
      <c r="G19" s="369" t="s">
        <v>3</v>
      </c>
      <c r="H19" s="1041" t="s">
        <v>100</v>
      </c>
      <c r="I19" s="1045">
        <v>86</v>
      </c>
    </row>
    <row r="20" spans="2:9" ht="20.25" customHeight="1" x14ac:dyDescent="0.25">
      <c r="B20" s="1044" t="s">
        <v>651</v>
      </c>
      <c r="C20" s="1041">
        <v>2029</v>
      </c>
      <c r="D20" s="367" t="s">
        <v>132</v>
      </c>
      <c r="E20" s="368" t="s">
        <v>133</v>
      </c>
      <c r="F20" s="369" t="s">
        <v>39</v>
      </c>
      <c r="G20" s="369" t="s">
        <v>1</v>
      </c>
      <c r="H20" s="1041" t="s">
        <v>86</v>
      </c>
      <c r="I20" s="1045">
        <v>1800</v>
      </c>
    </row>
    <row r="21" spans="2:9" ht="20.25" customHeight="1" x14ac:dyDescent="0.25">
      <c r="B21" s="1046" t="s">
        <v>651</v>
      </c>
      <c r="C21" s="1033">
        <v>2029</v>
      </c>
      <c r="D21" s="360" t="s">
        <v>378</v>
      </c>
      <c r="E21" s="361" t="s">
        <v>379</v>
      </c>
      <c r="F21" s="359" t="s">
        <v>43</v>
      </c>
      <c r="G21" s="359" t="s">
        <v>1</v>
      </c>
      <c r="H21" s="1033" t="s">
        <v>98</v>
      </c>
      <c r="I21" s="1047">
        <v>510.47800000000001</v>
      </c>
    </row>
    <row r="22" spans="2:9" ht="20.25" customHeight="1" x14ac:dyDescent="0.25">
      <c r="B22" s="365" t="s">
        <v>652</v>
      </c>
      <c r="C22" s="362">
        <v>2029</v>
      </c>
      <c r="D22" s="363" t="s">
        <v>136</v>
      </c>
      <c r="E22" s="364" t="s">
        <v>137</v>
      </c>
      <c r="F22" s="362" t="s">
        <v>26</v>
      </c>
      <c r="G22" s="362" t="s">
        <v>1</v>
      </c>
      <c r="H22" s="1031" t="s">
        <v>100</v>
      </c>
      <c r="I22" s="1048">
        <v>655</v>
      </c>
    </row>
    <row r="23" spans="2:9" ht="20.25" customHeight="1" x14ac:dyDescent="0.25">
      <c r="B23" s="1044" t="s">
        <v>890</v>
      </c>
      <c r="C23" s="1044">
        <v>2029</v>
      </c>
      <c r="D23" s="367" t="s">
        <v>140</v>
      </c>
      <c r="E23" s="368" t="s">
        <v>141</v>
      </c>
      <c r="F23" s="369" t="s">
        <v>19</v>
      </c>
      <c r="G23" s="369" t="s">
        <v>5</v>
      </c>
      <c r="H23" s="1041" t="s">
        <v>86</v>
      </c>
      <c r="I23" s="1045">
        <v>1781.25</v>
      </c>
    </row>
    <row r="24" spans="2:9" ht="20.25" customHeight="1" thickBot="1" x14ac:dyDescent="0.3">
      <c r="B24" s="1026" t="s">
        <v>653</v>
      </c>
      <c r="C24" s="1029">
        <v>2031</v>
      </c>
      <c r="D24" s="1027" t="s">
        <v>101</v>
      </c>
      <c r="E24" s="1028" t="s">
        <v>102</v>
      </c>
      <c r="F24" s="1029" t="s">
        <v>36</v>
      </c>
      <c r="G24" s="1029" t="s">
        <v>1</v>
      </c>
      <c r="H24" s="1043" t="s">
        <v>86</v>
      </c>
      <c r="I24" s="1049">
        <v>1038.4079999999999</v>
      </c>
    </row>
    <row r="25" spans="2:9" ht="20.25" customHeight="1" thickTop="1" x14ac:dyDescent="0.25">
      <c r="B25" s="366" t="s">
        <v>654</v>
      </c>
      <c r="C25" s="1041">
        <v>2035</v>
      </c>
      <c r="D25" s="367" t="s">
        <v>376</v>
      </c>
      <c r="E25" s="368" t="s">
        <v>151</v>
      </c>
      <c r="F25" s="369" t="s">
        <v>22</v>
      </c>
      <c r="G25" s="369" t="s">
        <v>377</v>
      </c>
      <c r="H25" s="1041" t="s">
        <v>98</v>
      </c>
      <c r="I25" s="1045">
        <v>597.88286723400199</v>
      </c>
    </row>
    <row r="26" spans="2:9" ht="20.25" customHeight="1" thickBot="1" x14ac:dyDescent="0.3">
      <c r="B26" s="1026" t="s">
        <v>750</v>
      </c>
      <c r="C26" s="1043" t="s">
        <v>104</v>
      </c>
      <c r="D26" s="1027" t="s">
        <v>751</v>
      </c>
      <c r="E26" s="1028" t="s">
        <v>134</v>
      </c>
      <c r="F26" s="1029" t="s">
        <v>13</v>
      </c>
      <c r="G26" s="1029" t="s">
        <v>1</v>
      </c>
      <c r="H26" s="1043" t="s">
        <v>98</v>
      </c>
      <c r="I26" s="1049">
        <v>1500</v>
      </c>
    </row>
    <row r="27" spans="2:9" ht="20.25" customHeight="1" thickTop="1" x14ac:dyDescent="0.25">
      <c r="B27" s="1137" t="s">
        <v>190</v>
      </c>
      <c r="C27" s="1031">
        <v>2029</v>
      </c>
      <c r="D27" s="363" t="s">
        <v>97</v>
      </c>
      <c r="E27" s="364" t="s">
        <v>644</v>
      </c>
      <c r="F27" s="362" t="s">
        <v>26</v>
      </c>
      <c r="G27" s="362" t="s">
        <v>1</v>
      </c>
      <c r="H27" s="1031" t="s">
        <v>98</v>
      </c>
      <c r="I27" s="1048">
        <v>1354</v>
      </c>
    </row>
    <row r="28" spans="2:9" ht="20.25" customHeight="1" x14ac:dyDescent="0.25">
      <c r="B28" s="1138"/>
      <c r="C28" s="1046">
        <v>2031</v>
      </c>
      <c r="D28" s="360" t="s">
        <v>99</v>
      </c>
      <c r="E28" s="361" t="s">
        <v>644</v>
      </c>
      <c r="F28" s="359" t="s">
        <v>36</v>
      </c>
      <c r="G28" s="359" t="s">
        <v>1</v>
      </c>
      <c r="H28" s="1033" t="s">
        <v>100</v>
      </c>
      <c r="I28" s="1047">
        <v>2600</v>
      </c>
    </row>
    <row r="29" spans="2:9" ht="20.25" customHeight="1" x14ac:dyDescent="0.25">
      <c r="B29" s="1138"/>
      <c r="C29" s="362">
        <v>2032</v>
      </c>
      <c r="D29" s="363" t="s">
        <v>103</v>
      </c>
      <c r="E29" s="364" t="s">
        <v>644</v>
      </c>
      <c r="F29" s="362" t="s">
        <v>22</v>
      </c>
      <c r="G29" s="362" t="s">
        <v>1</v>
      </c>
      <c r="H29" s="1031" t="s">
        <v>98</v>
      </c>
      <c r="I29" s="1048">
        <v>2500</v>
      </c>
    </row>
    <row r="30" spans="2:9" ht="20.25" customHeight="1" x14ac:dyDescent="0.25">
      <c r="B30" s="1138"/>
      <c r="C30" s="359" t="s">
        <v>104</v>
      </c>
      <c r="D30" s="360" t="s">
        <v>105</v>
      </c>
      <c r="E30" s="361" t="s">
        <v>106</v>
      </c>
      <c r="F30" s="359" t="s">
        <v>107</v>
      </c>
      <c r="G30" s="359" t="s">
        <v>188</v>
      </c>
      <c r="H30" s="1033" t="s">
        <v>86</v>
      </c>
      <c r="I30" s="1050">
        <v>450</v>
      </c>
    </row>
    <row r="31" spans="2:9" ht="20.25" customHeight="1" x14ac:dyDescent="0.25">
      <c r="B31" s="1138"/>
      <c r="C31" s="362" t="s">
        <v>104</v>
      </c>
      <c r="D31" s="363" t="s">
        <v>655</v>
      </c>
      <c r="E31" s="364" t="s">
        <v>656</v>
      </c>
      <c r="F31" s="362" t="s">
        <v>25</v>
      </c>
      <c r="G31" s="362" t="s">
        <v>1</v>
      </c>
      <c r="H31" s="1031" t="s">
        <v>100</v>
      </c>
      <c r="I31" s="1048">
        <v>93.3</v>
      </c>
    </row>
    <row r="32" spans="2:9" ht="20.25" customHeight="1" x14ac:dyDescent="0.25">
      <c r="B32" s="1138"/>
      <c r="C32" s="359" t="s">
        <v>104</v>
      </c>
      <c r="D32" s="360" t="s">
        <v>657</v>
      </c>
      <c r="E32" s="361" t="s">
        <v>658</v>
      </c>
      <c r="F32" s="359" t="s">
        <v>32</v>
      </c>
      <c r="G32" s="359" t="s">
        <v>1</v>
      </c>
      <c r="H32" s="1033" t="s">
        <v>98</v>
      </c>
      <c r="I32" s="1047">
        <v>362.15070800000001</v>
      </c>
    </row>
    <row r="33" spans="2:9" ht="20.25" customHeight="1" x14ac:dyDescent="0.25">
      <c r="B33" s="1138"/>
      <c r="C33" s="362" t="s">
        <v>104</v>
      </c>
      <c r="D33" s="363" t="s">
        <v>108</v>
      </c>
      <c r="E33" s="364" t="s">
        <v>644</v>
      </c>
      <c r="F33" s="362" t="s">
        <v>26</v>
      </c>
      <c r="G33" s="362" t="s">
        <v>1</v>
      </c>
      <c r="H33" s="1031" t="s">
        <v>98</v>
      </c>
      <c r="I33" s="1048">
        <v>604.99066900000003</v>
      </c>
    </row>
    <row r="34" spans="2:9" ht="20.25" customHeight="1" x14ac:dyDescent="0.25">
      <c r="B34" s="1138"/>
      <c r="C34" s="365" t="s">
        <v>104</v>
      </c>
      <c r="D34" s="363" t="s">
        <v>380</v>
      </c>
      <c r="E34" s="364" t="s">
        <v>381</v>
      </c>
      <c r="F34" s="362" t="s">
        <v>25</v>
      </c>
      <c r="G34" s="362" t="s">
        <v>4</v>
      </c>
      <c r="H34" s="1031" t="s">
        <v>86</v>
      </c>
      <c r="I34" s="1048">
        <v>167.487661</v>
      </c>
    </row>
    <row r="35" spans="2:9" ht="20.25" customHeight="1" x14ac:dyDescent="0.25">
      <c r="B35" s="1138"/>
      <c r="C35" s="359" t="s">
        <v>104</v>
      </c>
      <c r="D35" s="360" t="s">
        <v>109</v>
      </c>
      <c r="E35" s="361" t="s">
        <v>110</v>
      </c>
      <c r="F35" s="359" t="s">
        <v>32</v>
      </c>
      <c r="G35" s="359" t="s">
        <v>3</v>
      </c>
      <c r="H35" s="1033" t="s">
        <v>86</v>
      </c>
      <c r="I35" s="1050">
        <v>116.5</v>
      </c>
    </row>
    <row r="36" spans="2:9" ht="20.25" customHeight="1" x14ac:dyDescent="0.25">
      <c r="B36" s="1138"/>
      <c r="C36" s="362" t="s">
        <v>104</v>
      </c>
      <c r="D36" s="363" t="s">
        <v>661</v>
      </c>
      <c r="E36" s="364" t="s">
        <v>662</v>
      </c>
      <c r="F36" s="362" t="s">
        <v>26</v>
      </c>
      <c r="G36" s="362" t="s">
        <v>1</v>
      </c>
      <c r="H36" s="1031" t="s">
        <v>100</v>
      </c>
      <c r="I36" s="1048">
        <v>850</v>
      </c>
    </row>
    <row r="37" spans="2:9" ht="20.25" customHeight="1" x14ac:dyDescent="0.25">
      <c r="B37" s="1138"/>
      <c r="C37" s="359" t="s">
        <v>104</v>
      </c>
      <c r="D37" s="360" t="s">
        <v>663</v>
      </c>
      <c r="E37" s="361" t="s">
        <v>664</v>
      </c>
      <c r="F37" s="359" t="s">
        <v>25</v>
      </c>
      <c r="G37" s="359" t="s">
        <v>4</v>
      </c>
      <c r="H37" s="1033" t="s">
        <v>100</v>
      </c>
      <c r="I37" s="1050">
        <v>138</v>
      </c>
    </row>
    <row r="38" spans="2:9" ht="20.25" customHeight="1" x14ac:dyDescent="0.25">
      <c r="B38" s="1138"/>
      <c r="C38" s="362" t="s">
        <v>104</v>
      </c>
      <c r="D38" s="363" t="s">
        <v>665</v>
      </c>
      <c r="E38" s="364" t="s">
        <v>666</v>
      </c>
      <c r="F38" s="362" t="s">
        <v>43</v>
      </c>
      <c r="G38" s="362" t="s">
        <v>5</v>
      </c>
      <c r="H38" s="1031" t="s">
        <v>86</v>
      </c>
      <c r="I38" s="1048">
        <v>1867.6478650500001</v>
      </c>
    </row>
    <row r="39" spans="2:9" ht="20.25" customHeight="1" x14ac:dyDescent="0.25">
      <c r="B39" s="1138"/>
      <c r="C39" s="362" t="s">
        <v>104</v>
      </c>
      <c r="D39" s="363" t="s">
        <v>667</v>
      </c>
      <c r="E39" s="364" t="s">
        <v>668</v>
      </c>
      <c r="F39" s="362" t="s">
        <v>16</v>
      </c>
      <c r="G39" s="362" t="s">
        <v>1</v>
      </c>
      <c r="H39" s="1031" t="s">
        <v>100</v>
      </c>
      <c r="I39" s="1048">
        <v>235</v>
      </c>
    </row>
    <row r="40" spans="2:9" ht="20.25" customHeight="1" x14ac:dyDescent="0.25">
      <c r="B40" s="1138"/>
      <c r="C40" s="362" t="s">
        <v>104</v>
      </c>
      <c r="D40" s="363" t="s">
        <v>111</v>
      </c>
      <c r="E40" s="364" t="s">
        <v>382</v>
      </c>
      <c r="F40" s="362" t="s">
        <v>36</v>
      </c>
      <c r="G40" s="362" t="s">
        <v>1</v>
      </c>
      <c r="H40" s="1031" t="s">
        <v>100</v>
      </c>
      <c r="I40" s="1048">
        <v>250</v>
      </c>
    </row>
    <row r="41" spans="2:9" ht="20.25" customHeight="1" x14ac:dyDescent="0.25">
      <c r="B41" s="1138"/>
      <c r="C41" s="362" t="s">
        <v>104</v>
      </c>
      <c r="D41" s="363" t="s">
        <v>189</v>
      </c>
      <c r="E41" s="364" t="s">
        <v>113</v>
      </c>
      <c r="F41" s="362" t="s">
        <v>28</v>
      </c>
      <c r="G41" s="362" t="s">
        <v>1</v>
      </c>
      <c r="H41" s="1031" t="s">
        <v>383</v>
      </c>
      <c r="I41" s="1048">
        <v>140</v>
      </c>
    </row>
    <row r="42" spans="2:9" ht="20.25" customHeight="1" x14ac:dyDescent="0.25">
      <c r="B42" s="1138"/>
      <c r="C42" s="362" t="s">
        <v>104</v>
      </c>
      <c r="D42" s="363" t="s">
        <v>114</v>
      </c>
      <c r="E42" s="364" t="s">
        <v>115</v>
      </c>
      <c r="F42" s="362" t="s">
        <v>15</v>
      </c>
      <c r="G42" s="362" t="s">
        <v>3</v>
      </c>
      <c r="H42" s="1031" t="s">
        <v>98</v>
      </c>
      <c r="I42" s="1048">
        <v>382</v>
      </c>
    </row>
    <row r="43" spans="2:9" ht="20.25" customHeight="1" x14ac:dyDescent="0.25">
      <c r="B43" s="1138"/>
      <c r="C43" s="362" t="s">
        <v>104</v>
      </c>
      <c r="D43" s="363" t="s">
        <v>116</v>
      </c>
      <c r="E43" s="364" t="s">
        <v>117</v>
      </c>
      <c r="F43" s="362" t="s">
        <v>118</v>
      </c>
      <c r="G43" s="362" t="s">
        <v>1</v>
      </c>
      <c r="H43" s="1031" t="s">
        <v>100</v>
      </c>
      <c r="I43" s="1048">
        <v>2160.1999999999998</v>
      </c>
    </row>
    <row r="44" spans="2:9" ht="20.25" customHeight="1" x14ac:dyDescent="0.25">
      <c r="B44" s="1138"/>
      <c r="C44" s="362" t="s">
        <v>104</v>
      </c>
      <c r="D44" s="363" t="s">
        <v>119</v>
      </c>
      <c r="E44" s="364" t="s">
        <v>91</v>
      </c>
      <c r="F44" s="362" t="s">
        <v>18</v>
      </c>
      <c r="G44" s="362" t="s">
        <v>3</v>
      </c>
      <c r="H44" s="1031" t="s">
        <v>98</v>
      </c>
      <c r="I44" s="1048">
        <v>214</v>
      </c>
    </row>
    <row r="45" spans="2:9" ht="20.25" customHeight="1" x14ac:dyDescent="0.25">
      <c r="B45" s="1138"/>
      <c r="C45" s="362" t="s">
        <v>104</v>
      </c>
      <c r="D45" s="363" t="s">
        <v>121</v>
      </c>
      <c r="E45" s="364" t="s">
        <v>21</v>
      </c>
      <c r="F45" s="362" t="s">
        <v>22</v>
      </c>
      <c r="G45" s="362" t="s">
        <v>2</v>
      </c>
      <c r="H45" s="1031" t="s">
        <v>86</v>
      </c>
      <c r="I45" s="1048">
        <v>4800</v>
      </c>
    </row>
    <row r="46" spans="2:9" ht="20.25" customHeight="1" x14ac:dyDescent="0.25">
      <c r="B46" s="1138"/>
      <c r="C46" s="362" t="s">
        <v>104</v>
      </c>
      <c r="D46" s="363" t="s">
        <v>122</v>
      </c>
      <c r="E46" s="364" t="s">
        <v>112</v>
      </c>
      <c r="F46" s="362" t="s">
        <v>36</v>
      </c>
      <c r="G46" s="362" t="s">
        <v>1</v>
      </c>
      <c r="H46" s="1031" t="s">
        <v>100</v>
      </c>
      <c r="I46" s="1048">
        <v>1486</v>
      </c>
    </row>
    <row r="47" spans="2:9" ht="20.25" customHeight="1" x14ac:dyDescent="0.25">
      <c r="B47" s="1138"/>
      <c r="C47" s="362" t="s">
        <v>104</v>
      </c>
      <c r="D47" s="363" t="s">
        <v>123</v>
      </c>
      <c r="E47" s="364" t="s">
        <v>124</v>
      </c>
      <c r="F47" s="362" t="s">
        <v>19</v>
      </c>
      <c r="G47" s="362" t="s">
        <v>1</v>
      </c>
      <c r="H47" s="1031" t="s">
        <v>98</v>
      </c>
      <c r="I47" s="1048">
        <v>600</v>
      </c>
    </row>
    <row r="48" spans="2:9" ht="20.25" customHeight="1" x14ac:dyDescent="0.25">
      <c r="B48" s="1138"/>
      <c r="C48" s="362" t="s">
        <v>104</v>
      </c>
      <c r="D48" s="363" t="s">
        <v>125</v>
      </c>
      <c r="E48" s="364" t="s">
        <v>126</v>
      </c>
      <c r="F48" s="362" t="s">
        <v>22</v>
      </c>
      <c r="G48" s="362" t="s">
        <v>1</v>
      </c>
      <c r="H48" s="1031" t="s">
        <v>100</v>
      </c>
      <c r="I48" s="1048">
        <v>3500</v>
      </c>
    </row>
    <row r="49" spans="2:9" ht="20.25" customHeight="1" x14ac:dyDescent="0.25">
      <c r="B49" s="1138"/>
      <c r="C49" s="362" t="s">
        <v>104</v>
      </c>
      <c r="D49" s="363" t="s">
        <v>127</v>
      </c>
      <c r="E49" s="364" t="s">
        <v>128</v>
      </c>
      <c r="F49" s="362" t="s">
        <v>36</v>
      </c>
      <c r="G49" s="362" t="s">
        <v>1</v>
      </c>
      <c r="H49" s="1031" t="s">
        <v>100</v>
      </c>
      <c r="I49" s="1048">
        <v>1860</v>
      </c>
    </row>
    <row r="50" spans="2:9" ht="20.25" customHeight="1" x14ac:dyDescent="0.25">
      <c r="B50" s="1138"/>
      <c r="C50" s="359" t="s">
        <v>104</v>
      </c>
      <c r="D50" s="360" t="s">
        <v>129</v>
      </c>
      <c r="E50" s="361" t="s">
        <v>130</v>
      </c>
      <c r="F50" s="359" t="s">
        <v>36</v>
      </c>
      <c r="G50" s="359" t="s">
        <v>5</v>
      </c>
      <c r="H50" s="1033" t="s">
        <v>100</v>
      </c>
      <c r="I50" s="1050">
        <v>2900</v>
      </c>
    </row>
    <row r="51" spans="2:9" ht="20.25" customHeight="1" x14ac:dyDescent="0.25">
      <c r="B51" s="1138"/>
      <c r="C51" s="362" t="s">
        <v>104</v>
      </c>
      <c r="D51" s="363" t="s">
        <v>131</v>
      </c>
      <c r="E51" s="364" t="s">
        <v>91</v>
      </c>
      <c r="F51" s="362" t="s">
        <v>32</v>
      </c>
      <c r="G51" s="362" t="s">
        <v>3</v>
      </c>
      <c r="H51" s="1031" t="s">
        <v>100</v>
      </c>
      <c r="I51" s="1048">
        <v>585.10599999999999</v>
      </c>
    </row>
    <row r="52" spans="2:9" ht="20.25" customHeight="1" x14ac:dyDescent="0.25">
      <c r="B52" s="1138"/>
      <c r="C52" s="362" t="s">
        <v>104</v>
      </c>
      <c r="D52" s="363" t="s">
        <v>669</v>
      </c>
      <c r="E52" s="364" t="s">
        <v>670</v>
      </c>
      <c r="F52" s="362" t="s">
        <v>26</v>
      </c>
      <c r="G52" s="362" t="s">
        <v>1</v>
      </c>
      <c r="H52" s="1031" t="s">
        <v>100</v>
      </c>
      <c r="I52" s="1048">
        <v>482</v>
      </c>
    </row>
    <row r="53" spans="2:9" ht="20.25" customHeight="1" x14ac:dyDescent="0.25">
      <c r="B53" s="1138"/>
      <c r="C53" s="359" t="s">
        <v>104</v>
      </c>
      <c r="D53" s="360" t="s">
        <v>135</v>
      </c>
      <c r="E53" s="361" t="s">
        <v>384</v>
      </c>
      <c r="F53" s="359" t="s">
        <v>22</v>
      </c>
      <c r="G53" s="359" t="s">
        <v>1</v>
      </c>
      <c r="H53" s="1033" t="s">
        <v>98</v>
      </c>
      <c r="I53" s="1050">
        <v>2400</v>
      </c>
    </row>
    <row r="54" spans="2:9" ht="20.25" customHeight="1" x14ac:dyDescent="0.25">
      <c r="B54" s="1138"/>
      <c r="C54" s="362" t="s">
        <v>104</v>
      </c>
      <c r="D54" s="363" t="s">
        <v>90</v>
      </c>
      <c r="E54" s="364" t="s">
        <v>91</v>
      </c>
      <c r="F54" s="362" t="s">
        <v>32</v>
      </c>
      <c r="G54" s="362" t="s">
        <v>1</v>
      </c>
      <c r="H54" s="1031" t="s">
        <v>86</v>
      </c>
      <c r="I54" s="1048">
        <v>492.7</v>
      </c>
    </row>
    <row r="55" spans="2:9" ht="20.25" customHeight="1" x14ac:dyDescent="0.25">
      <c r="B55" s="1138"/>
      <c r="C55" s="359" t="s">
        <v>104</v>
      </c>
      <c r="D55" s="360" t="s">
        <v>138</v>
      </c>
      <c r="E55" s="361" t="s">
        <v>139</v>
      </c>
      <c r="F55" s="359" t="s">
        <v>33</v>
      </c>
      <c r="G55" s="359" t="s">
        <v>2</v>
      </c>
      <c r="H55" s="1033" t="s">
        <v>100</v>
      </c>
      <c r="I55" s="1050">
        <v>126</v>
      </c>
    </row>
    <row r="56" spans="2:9" ht="20.25" customHeight="1" x14ac:dyDescent="0.25">
      <c r="B56" s="1138"/>
      <c r="C56" s="362" t="s">
        <v>104</v>
      </c>
      <c r="D56" s="363" t="s">
        <v>671</v>
      </c>
      <c r="E56" s="364" t="s">
        <v>672</v>
      </c>
      <c r="F56" s="362" t="s">
        <v>16</v>
      </c>
      <c r="G56" s="362" t="s">
        <v>3</v>
      </c>
      <c r="H56" s="1031" t="s">
        <v>86</v>
      </c>
      <c r="I56" s="1048">
        <v>96.258949999999999</v>
      </c>
    </row>
    <row r="57" spans="2:9" ht="20.25" customHeight="1" x14ac:dyDescent="0.25">
      <c r="B57" s="1138"/>
      <c r="C57" s="359" t="s">
        <v>104</v>
      </c>
      <c r="D57" s="360" t="s">
        <v>673</v>
      </c>
      <c r="E57" s="361" t="s">
        <v>37</v>
      </c>
      <c r="F57" s="359" t="s">
        <v>39</v>
      </c>
      <c r="G57" s="359" t="s">
        <v>1</v>
      </c>
      <c r="H57" s="1033" t="s">
        <v>100</v>
      </c>
      <c r="I57" s="1050">
        <v>500</v>
      </c>
    </row>
    <row r="58" spans="2:9" ht="20.25" customHeight="1" x14ac:dyDescent="0.25">
      <c r="B58" s="1138"/>
      <c r="C58" s="362" t="s">
        <v>104</v>
      </c>
      <c r="D58" s="363" t="s">
        <v>674</v>
      </c>
      <c r="E58" s="364" t="s">
        <v>84</v>
      </c>
      <c r="F58" s="362" t="s">
        <v>25</v>
      </c>
      <c r="G58" s="362" t="s">
        <v>4</v>
      </c>
      <c r="H58" s="1031" t="s">
        <v>100</v>
      </c>
      <c r="I58" s="1048">
        <v>101</v>
      </c>
    </row>
    <row r="59" spans="2:9" ht="20.25" customHeight="1" x14ac:dyDescent="0.25">
      <c r="B59" s="1138"/>
      <c r="C59" s="359" t="s">
        <v>104</v>
      </c>
      <c r="D59" s="360" t="s">
        <v>675</v>
      </c>
      <c r="E59" s="361" t="s">
        <v>30</v>
      </c>
      <c r="F59" s="359" t="s">
        <v>27</v>
      </c>
      <c r="G59" s="359" t="s">
        <v>4</v>
      </c>
      <c r="H59" s="1033" t="s">
        <v>100</v>
      </c>
      <c r="I59" s="1050">
        <v>100</v>
      </c>
    </row>
    <row r="60" spans="2:9" ht="20.25" customHeight="1" x14ac:dyDescent="0.25">
      <c r="B60" s="1138"/>
      <c r="C60" s="362" t="s">
        <v>104</v>
      </c>
      <c r="D60" s="363" t="s">
        <v>676</v>
      </c>
      <c r="E60" s="364" t="s">
        <v>40</v>
      </c>
      <c r="F60" s="362" t="s">
        <v>42</v>
      </c>
      <c r="G60" s="362" t="s">
        <v>2</v>
      </c>
      <c r="H60" s="1031" t="s">
        <v>89</v>
      </c>
      <c r="I60" s="1048">
        <v>105.64497</v>
      </c>
    </row>
    <row r="61" spans="2:9" ht="20.25" customHeight="1" x14ac:dyDescent="0.25">
      <c r="B61" s="1138"/>
      <c r="C61" s="359" t="s">
        <v>104</v>
      </c>
      <c r="D61" s="360" t="s">
        <v>142</v>
      </c>
      <c r="E61" s="361" t="s">
        <v>143</v>
      </c>
      <c r="F61" s="359" t="s">
        <v>16</v>
      </c>
      <c r="G61" s="359" t="s">
        <v>1</v>
      </c>
      <c r="H61" s="1033" t="s">
        <v>86</v>
      </c>
      <c r="I61" s="1050">
        <v>410</v>
      </c>
    </row>
    <row r="62" spans="2:9" ht="20.25" customHeight="1" x14ac:dyDescent="0.25">
      <c r="B62" s="1138"/>
      <c r="C62" s="362" t="s">
        <v>104</v>
      </c>
      <c r="D62" s="363" t="s">
        <v>144</v>
      </c>
      <c r="E62" s="364" t="s">
        <v>677</v>
      </c>
      <c r="F62" s="362" t="s">
        <v>25</v>
      </c>
      <c r="G62" s="362" t="s">
        <v>1</v>
      </c>
      <c r="H62" s="1031" t="s">
        <v>100</v>
      </c>
      <c r="I62" s="1048">
        <v>654.9</v>
      </c>
    </row>
    <row r="63" spans="2:9" ht="20.25" customHeight="1" x14ac:dyDescent="0.25">
      <c r="B63" s="1138"/>
      <c r="C63" s="359" t="s">
        <v>104</v>
      </c>
      <c r="D63" s="360" t="s">
        <v>145</v>
      </c>
      <c r="E63" s="361" t="s">
        <v>146</v>
      </c>
      <c r="F63" s="359" t="s">
        <v>39</v>
      </c>
      <c r="G63" s="359" t="s">
        <v>1</v>
      </c>
      <c r="H63" s="1033" t="s">
        <v>100</v>
      </c>
      <c r="I63" s="1050">
        <v>1290</v>
      </c>
    </row>
    <row r="64" spans="2:9" ht="20.25" customHeight="1" x14ac:dyDescent="0.25">
      <c r="B64" s="1138"/>
      <c r="C64" s="362" t="s">
        <v>104</v>
      </c>
      <c r="D64" s="363" t="s">
        <v>678</v>
      </c>
      <c r="E64" s="364" t="s">
        <v>679</v>
      </c>
      <c r="F64" s="362" t="s">
        <v>13</v>
      </c>
      <c r="G64" s="362" t="s">
        <v>2</v>
      </c>
      <c r="H64" s="1031" t="s">
        <v>100</v>
      </c>
      <c r="I64" s="1048">
        <v>235</v>
      </c>
    </row>
    <row r="65" spans="2:10" ht="20.25" customHeight="1" x14ac:dyDescent="0.25">
      <c r="B65" s="1138"/>
      <c r="C65" s="359" t="s">
        <v>104</v>
      </c>
      <c r="D65" s="360" t="s">
        <v>680</v>
      </c>
      <c r="E65" s="361" t="s">
        <v>681</v>
      </c>
      <c r="F65" s="359" t="s">
        <v>15</v>
      </c>
      <c r="G65" s="359" t="s">
        <v>3</v>
      </c>
      <c r="H65" s="1031" t="s">
        <v>100</v>
      </c>
      <c r="I65" s="1050">
        <v>129.216736</v>
      </c>
    </row>
    <row r="66" spans="2:10" ht="20.25" customHeight="1" x14ac:dyDescent="0.25">
      <c r="B66" s="1138"/>
      <c r="C66" s="362" t="s">
        <v>104</v>
      </c>
      <c r="D66" s="363" t="s">
        <v>682</v>
      </c>
      <c r="E66" s="364" t="s">
        <v>683</v>
      </c>
      <c r="F66" s="362" t="s">
        <v>22</v>
      </c>
      <c r="G66" s="362" t="s">
        <v>2</v>
      </c>
      <c r="H66" s="1031" t="s">
        <v>100</v>
      </c>
      <c r="I66" s="1048">
        <v>288.60000000000002</v>
      </c>
    </row>
    <row r="67" spans="2:10" ht="20.25" customHeight="1" x14ac:dyDescent="0.25">
      <c r="B67" s="1138"/>
      <c r="C67" s="359" t="s">
        <v>104</v>
      </c>
      <c r="D67" s="360" t="s">
        <v>152</v>
      </c>
      <c r="E67" s="361" t="s">
        <v>153</v>
      </c>
      <c r="F67" s="359" t="s">
        <v>107</v>
      </c>
      <c r="G67" s="359" t="s">
        <v>1</v>
      </c>
      <c r="H67" s="1031" t="s">
        <v>86</v>
      </c>
      <c r="I67" s="1047">
        <v>2792</v>
      </c>
    </row>
    <row r="68" spans="2:10" ht="20.25" customHeight="1" x14ac:dyDescent="0.25">
      <c r="B68" s="1138"/>
      <c r="C68" s="362" t="s">
        <v>104</v>
      </c>
      <c r="D68" s="363" t="s">
        <v>154</v>
      </c>
      <c r="E68" s="364" t="s">
        <v>155</v>
      </c>
      <c r="F68" s="362" t="s">
        <v>32</v>
      </c>
      <c r="G68" s="362" t="s">
        <v>4</v>
      </c>
      <c r="H68" s="1031" t="s">
        <v>86</v>
      </c>
      <c r="I68" s="1048">
        <v>90.4</v>
      </c>
    </row>
    <row r="69" spans="2:10" ht="20.25" customHeight="1" x14ac:dyDescent="0.25">
      <c r="B69" s="1138"/>
      <c r="C69" s="359" t="s">
        <v>104</v>
      </c>
      <c r="D69" s="360" t="s">
        <v>94</v>
      </c>
      <c r="E69" s="361" t="s">
        <v>21</v>
      </c>
      <c r="F69" s="359" t="s">
        <v>22</v>
      </c>
      <c r="G69" s="359" t="s">
        <v>1</v>
      </c>
      <c r="H69" s="1033" t="s">
        <v>89</v>
      </c>
      <c r="I69" s="1050">
        <v>2500</v>
      </c>
    </row>
    <row r="70" spans="2:10" ht="20.25" customHeight="1" x14ac:dyDescent="0.25">
      <c r="B70" s="1138"/>
      <c r="C70" s="1051" t="s">
        <v>104</v>
      </c>
      <c r="D70" s="1052" t="s">
        <v>95</v>
      </c>
      <c r="E70" s="1053" t="s">
        <v>96</v>
      </c>
      <c r="F70" s="1054" t="s">
        <v>19</v>
      </c>
      <c r="G70" s="1054" t="s">
        <v>1</v>
      </c>
      <c r="H70" s="1055" t="s">
        <v>89</v>
      </c>
      <c r="I70" s="1056">
        <v>1900</v>
      </c>
    </row>
    <row r="71" spans="2:10" ht="15.75" thickBot="1" x14ac:dyDescent="0.3">
      <c r="B71" s="370"/>
      <c r="C71" s="370"/>
      <c r="D71" s="370"/>
      <c r="E71" s="370"/>
      <c r="F71" s="370"/>
      <c r="G71" s="370"/>
      <c r="H71" s="370"/>
      <c r="I71" s="370"/>
    </row>
    <row r="72" spans="2:10" ht="15.75" thickBot="1" x14ac:dyDescent="0.3">
      <c r="B72" s="371" t="s">
        <v>0</v>
      </c>
      <c r="C72" s="372">
        <v>66</v>
      </c>
      <c r="D72" s="371" t="s">
        <v>157</v>
      </c>
      <c r="E72" s="371"/>
      <c r="F72" s="372"/>
      <c r="G72" s="372"/>
      <c r="H72" s="372"/>
      <c r="I72" s="1057">
        <f>SUM(I5:I70)</f>
        <v>64075.391803284001</v>
      </c>
    </row>
    <row r="74" spans="2:10" ht="14.25" customHeight="1" x14ac:dyDescent="0.25">
      <c r="B74" s="579" t="s">
        <v>406</v>
      </c>
      <c r="C74" s="579"/>
      <c r="D74" s="579"/>
      <c r="E74" s="581"/>
      <c r="F74" s="579"/>
      <c r="G74" s="579"/>
      <c r="H74" s="579"/>
      <c r="I74" s="579"/>
    </row>
    <row r="75" spans="2:10" ht="28.5" customHeight="1" x14ac:dyDescent="0.25">
      <c r="B75" s="1139" t="s">
        <v>408</v>
      </c>
      <c r="C75" s="1139"/>
      <c r="D75" s="1139"/>
      <c r="E75" s="1139"/>
      <c r="F75" s="1139"/>
      <c r="G75" s="1139"/>
      <c r="H75" s="1139"/>
      <c r="I75" s="1139"/>
    </row>
    <row r="76" spans="2:10" ht="14.25" customHeight="1" x14ac:dyDescent="0.25">
      <c r="B76" s="580" t="s">
        <v>409</v>
      </c>
      <c r="C76" s="580"/>
      <c r="D76" s="580"/>
      <c r="E76" s="582"/>
      <c r="F76" s="580"/>
      <c r="G76" s="580"/>
      <c r="H76" s="580"/>
      <c r="I76" s="580"/>
    </row>
    <row r="77" spans="2:10" ht="26.25" customHeight="1" x14ac:dyDescent="0.25">
      <c r="B77" s="1140" t="s">
        <v>407</v>
      </c>
      <c r="C77" s="1140"/>
      <c r="D77" s="1140"/>
      <c r="E77" s="1140"/>
      <c r="F77" s="1140"/>
      <c r="G77" s="1140"/>
      <c r="H77" s="1140"/>
      <c r="I77" s="1140"/>
      <c r="J77" s="1140"/>
    </row>
  </sheetData>
  <mergeCells count="4">
    <mergeCell ref="B2:I2"/>
    <mergeCell ref="B27:B70"/>
    <mergeCell ref="B75:I75"/>
    <mergeCell ref="B77:J77"/>
  </mergeCells>
  <pageMargins left="0.7" right="0.7" top="0.75" bottom="0.75" header="0.3" footer="0.3"/>
  <pageSetup scale="4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49099-5A3A-450A-818A-CC7CCEDB98C8}">
  <sheetPr codeName="Hoja24">
    <tabColor rgb="FF002060"/>
  </sheetPr>
  <dimension ref="B2:M80"/>
  <sheetViews>
    <sheetView showGridLines="0" view="pageBreakPreview" zoomScaleNormal="100" zoomScaleSheetLayoutView="100" workbookViewId="0">
      <selection activeCell="B2" sqref="B2:L2"/>
    </sheetView>
  </sheetViews>
  <sheetFormatPr baseColWidth="10" defaultColWidth="11.42578125" defaultRowHeight="15" x14ac:dyDescent="0.25"/>
  <cols>
    <col min="1" max="1" width="4.42578125" style="24" customWidth="1"/>
    <col min="2" max="2" width="14.140625" style="24" customWidth="1"/>
    <col min="3" max="3" width="27" style="24" bestFit="1" customWidth="1"/>
    <col min="4" max="4" width="42.5703125" style="24" customWidth="1"/>
    <col min="5" max="6" width="20.5703125" style="24" customWidth="1"/>
    <col min="7" max="7" width="13.28515625" style="24" customWidth="1"/>
    <col min="8" max="8" width="13.42578125" style="24" customWidth="1"/>
    <col min="9" max="9" width="20.28515625" style="24" bestFit="1" customWidth="1"/>
    <col min="10" max="10" width="26.28515625" style="24" bestFit="1" customWidth="1"/>
    <col min="11" max="11" width="34" style="24" bestFit="1" customWidth="1"/>
    <col min="12" max="12" width="22.42578125" style="25" bestFit="1" customWidth="1"/>
    <col min="13" max="13" width="3.5703125" style="25" customWidth="1"/>
    <col min="14" max="16384" width="11.42578125" style="24"/>
  </cols>
  <sheetData>
    <row r="2" spans="2:13" ht="28.5" customHeight="1" x14ac:dyDescent="0.25">
      <c r="B2" s="1151" t="s">
        <v>823</v>
      </c>
      <c r="C2" s="1151"/>
      <c r="D2" s="1151"/>
      <c r="E2" s="1151"/>
      <c r="F2" s="1151"/>
      <c r="G2" s="1151"/>
      <c r="H2" s="1151"/>
      <c r="I2" s="1151"/>
      <c r="J2" s="1151"/>
      <c r="K2" s="1151"/>
      <c r="L2" s="1151"/>
    </row>
    <row r="4" spans="2:13" s="26" customFormat="1" ht="48.75" customHeight="1" x14ac:dyDescent="0.25">
      <c r="B4" s="377" t="s">
        <v>6</v>
      </c>
      <c r="C4" s="377" t="s">
        <v>7</v>
      </c>
      <c r="D4" s="377" t="s">
        <v>8</v>
      </c>
      <c r="E4" s="377" t="s">
        <v>166</v>
      </c>
      <c r="F4" s="377" t="s">
        <v>9</v>
      </c>
      <c r="G4" s="377" t="s">
        <v>10</v>
      </c>
      <c r="H4" s="377" t="s">
        <v>11</v>
      </c>
      <c r="I4" s="377" t="s">
        <v>12</v>
      </c>
      <c r="J4" s="377" t="s">
        <v>550</v>
      </c>
      <c r="K4" s="377" t="s">
        <v>551</v>
      </c>
      <c r="L4" s="377" t="s">
        <v>167</v>
      </c>
      <c r="M4" s="27"/>
    </row>
    <row r="5" spans="2:13" s="26" customFormat="1" ht="15.75" customHeight="1" thickBot="1" x14ac:dyDescent="0.3">
      <c r="B5" s="27"/>
      <c r="C5" s="27"/>
      <c r="D5" s="27"/>
      <c r="E5" s="27"/>
      <c r="F5" s="27"/>
      <c r="G5" s="27"/>
      <c r="H5" s="27"/>
      <c r="I5" s="27"/>
      <c r="J5" s="27"/>
      <c r="L5" s="27"/>
      <c r="M5" s="27"/>
    </row>
    <row r="6" spans="2:13" ht="18" customHeight="1" thickTop="1" x14ac:dyDescent="0.25">
      <c r="B6" s="1142" t="s">
        <v>552</v>
      </c>
      <c r="C6" s="918" t="s">
        <v>553</v>
      </c>
      <c r="D6" s="919" t="s">
        <v>420</v>
      </c>
      <c r="E6" s="919" t="s">
        <v>27</v>
      </c>
      <c r="F6" s="919" t="s">
        <v>14</v>
      </c>
      <c r="G6" s="919" t="s">
        <v>1</v>
      </c>
      <c r="H6" s="920" t="s">
        <v>412</v>
      </c>
      <c r="I6" s="921">
        <v>45950</v>
      </c>
      <c r="J6" s="687" t="s">
        <v>215</v>
      </c>
      <c r="K6" s="687" t="s">
        <v>215</v>
      </c>
      <c r="L6" s="688">
        <v>1</v>
      </c>
    </row>
    <row r="7" spans="2:13" ht="18" customHeight="1" x14ac:dyDescent="0.25">
      <c r="B7" s="1143"/>
      <c r="C7" s="922" t="s">
        <v>555</v>
      </c>
      <c r="D7" s="923" t="s">
        <v>382</v>
      </c>
      <c r="E7" s="923" t="s">
        <v>36</v>
      </c>
      <c r="F7" s="923" t="s">
        <v>14</v>
      </c>
      <c r="G7" s="923" t="s">
        <v>1</v>
      </c>
      <c r="H7" s="924" t="s">
        <v>415</v>
      </c>
      <c r="I7" s="925">
        <v>45824</v>
      </c>
      <c r="J7" s="689" t="s">
        <v>215</v>
      </c>
      <c r="K7" s="689" t="s">
        <v>215</v>
      </c>
      <c r="L7" s="690">
        <v>21</v>
      </c>
    </row>
    <row r="8" spans="2:13" ht="18" customHeight="1" x14ac:dyDescent="0.25">
      <c r="B8" s="1143"/>
      <c r="C8" s="922" t="s">
        <v>776</v>
      </c>
      <c r="D8" s="923" t="s">
        <v>777</v>
      </c>
      <c r="E8" s="923" t="s">
        <v>42</v>
      </c>
      <c r="F8" s="923" t="s">
        <v>14</v>
      </c>
      <c r="G8" s="923" t="s">
        <v>2</v>
      </c>
      <c r="H8" s="924" t="s">
        <v>412</v>
      </c>
      <c r="I8" s="925" t="s">
        <v>554</v>
      </c>
      <c r="J8" s="925" t="s">
        <v>215</v>
      </c>
      <c r="K8" s="689" t="s">
        <v>215</v>
      </c>
      <c r="L8" s="690">
        <v>4.3106799999999996</v>
      </c>
    </row>
    <row r="9" spans="2:13" ht="18" customHeight="1" x14ac:dyDescent="0.25">
      <c r="B9" s="1143"/>
      <c r="C9" s="922" t="s">
        <v>174</v>
      </c>
      <c r="D9" s="923" t="s">
        <v>414</v>
      </c>
      <c r="E9" s="923" t="s">
        <v>33</v>
      </c>
      <c r="F9" s="923" t="s">
        <v>14</v>
      </c>
      <c r="G9" s="923" t="s">
        <v>4</v>
      </c>
      <c r="H9" s="924" t="s">
        <v>23</v>
      </c>
      <c r="I9" s="925">
        <v>45411</v>
      </c>
      <c r="J9" s="925" t="s">
        <v>215</v>
      </c>
      <c r="K9" s="689" t="s">
        <v>215</v>
      </c>
      <c r="L9" s="690">
        <v>5</v>
      </c>
    </row>
    <row r="10" spans="2:13" s="34" customFormat="1" ht="18" customHeight="1" x14ac:dyDescent="0.25">
      <c r="B10" s="1143"/>
      <c r="C10" s="922" t="s">
        <v>778</v>
      </c>
      <c r="D10" s="923" t="s">
        <v>41</v>
      </c>
      <c r="E10" s="923" t="s">
        <v>36</v>
      </c>
      <c r="F10" s="923" t="s">
        <v>14</v>
      </c>
      <c r="G10" s="923" t="s">
        <v>1</v>
      </c>
      <c r="H10" s="924" t="s">
        <v>412</v>
      </c>
      <c r="I10" s="925" t="s">
        <v>554</v>
      </c>
      <c r="J10" s="925" t="s">
        <v>215</v>
      </c>
      <c r="K10" s="689" t="s">
        <v>215</v>
      </c>
      <c r="L10" s="690">
        <v>2</v>
      </c>
      <c r="M10" s="35"/>
    </row>
    <row r="11" spans="2:13" ht="18" customHeight="1" x14ac:dyDescent="0.25">
      <c r="B11" s="1143"/>
      <c r="C11" s="922" t="s">
        <v>779</v>
      </c>
      <c r="D11" s="923" t="s">
        <v>656</v>
      </c>
      <c r="E11" s="923" t="s">
        <v>25</v>
      </c>
      <c r="F11" s="923" t="s">
        <v>20</v>
      </c>
      <c r="G11" s="923" t="s">
        <v>1</v>
      </c>
      <c r="H11" s="924" t="s">
        <v>412</v>
      </c>
      <c r="I11" s="925" t="s">
        <v>554</v>
      </c>
      <c r="J11" s="925" t="s">
        <v>215</v>
      </c>
      <c r="K11" s="689" t="s">
        <v>215</v>
      </c>
      <c r="L11" s="690">
        <v>5.2240000000000002</v>
      </c>
    </row>
    <row r="12" spans="2:13" ht="18" customHeight="1" x14ac:dyDescent="0.25">
      <c r="B12" s="1143"/>
      <c r="C12" s="922" t="s">
        <v>780</v>
      </c>
      <c r="D12" s="923" t="s">
        <v>120</v>
      </c>
      <c r="E12" s="923" t="s">
        <v>36</v>
      </c>
      <c r="F12" s="923" t="s">
        <v>20</v>
      </c>
      <c r="G12" s="923" t="s">
        <v>1</v>
      </c>
      <c r="H12" s="924" t="s">
        <v>412</v>
      </c>
      <c r="I12" s="925" t="s">
        <v>554</v>
      </c>
      <c r="J12" s="925" t="s">
        <v>215</v>
      </c>
      <c r="K12" s="689" t="s">
        <v>215</v>
      </c>
      <c r="L12" s="690">
        <v>2.3894141835518399</v>
      </c>
    </row>
    <row r="13" spans="2:13" ht="18" customHeight="1" x14ac:dyDescent="0.25">
      <c r="B13" s="1143"/>
      <c r="C13" s="922" t="s">
        <v>781</v>
      </c>
      <c r="D13" s="923" t="s">
        <v>782</v>
      </c>
      <c r="E13" s="923" t="s">
        <v>26</v>
      </c>
      <c r="F13" s="923" t="s">
        <v>14</v>
      </c>
      <c r="G13" s="923" t="s">
        <v>2</v>
      </c>
      <c r="H13" s="924" t="s">
        <v>412</v>
      </c>
      <c r="I13" s="925" t="s">
        <v>554</v>
      </c>
      <c r="J13" s="925" t="s">
        <v>215</v>
      </c>
      <c r="K13" s="689" t="s">
        <v>215</v>
      </c>
      <c r="L13" s="690">
        <v>13.5</v>
      </c>
    </row>
    <row r="14" spans="2:13" ht="18" customHeight="1" x14ac:dyDescent="0.25">
      <c r="B14" s="1143"/>
      <c r="C14" s="922" t="s">
        <v>563</v>
      </c>
      <c r="D14" s="923" t="s">
        <v>564</v>
      </c>
      <c r="E14" s="923" t="s">
        <v>36</v>
      </c>
      <c r="F14" s="923" t="s">
        <v>14</v>
      </c>
      <c r="G14" s="923" t="s">
        <v>1</v>
      </c>
      <c r="H14" s="924" t="s">
        <v>565</v>
      </c>
      <c r="I14" s="925">
        <v>45586</v>
      </c>
      <c r="J14" s="925" t="s">
        <v>215</v>
      </c>
      <c r="K14" s="689" t="s">
        <v>215</v>
      </c>
      <c r="L14" s="690">
        <v>21</v>
      </c>
    </row>
    <row r="15" spans="2:13" ht="18" customHeight="1" x14ac:dyDescent="0.25">
      <c r="B15" s="1143"/>
      <c r="C15" s="922" t="s">
        <v>783</v>
      </c>
      <c r="D15" s="923" t="s">
        <v>784</v>
      </c>
      <c r="E15" s="923" t="s">
        <v>19</v>
      </c>
      <c r="F15" s="923" t="s">
        <v>14</v>
      </c>
      <c r="G15" s="923" t="s">
        <v>1</v>
      </c>
      <c r="H15" s="924" t="s">
        <v>168</v>
      </c>
      <c r="I15" s="925">
        <v>45714</v>
      </c>
      <c r="J15" s="925" t="s">
        <v>215</v>
      </c>
      <c r="K15" s="689" t="s">
        <v>215</v>
      </c>
      <c r="L15" s="690">
        <v>3.6546500000000002</v>
      </c>
    </row>
    <row r="16" spans="2:13" ht="18" customHeight="1" x14ac:dyDescent="0.25">
      <c r="B16" s="1143"/>
      <c r="C16" s="922" t="s">
        <v>44</v>
      </c>
      <c r="D16" s="923" t="s">
        <v>45</v>
      </c>
      <c r="E16" s="923" t="s">
        <v>25</v>
      </c>
      <c r="F16" s="923" t="s">
        <v>14</v>
      </c>
      <c r="G16" s="923" t="s">
        <v>4</v>
      </c>
      <c r="H16" s="924" t="s">
        <v>412</v>
      </c>
      <c r="I16" s="925">
        <v>45169</v>
      </c>
      <c r="J16" s="925" t="s">
        <v>215</v>
      </c>
      <c r="K16" s="689" t="s">
        <v>215</v>
      </c>
      <c r="L16" s="690">
        <v>5.1735199999999999</v>
      </c>
    </row>
    <row r="17" spans="2:13" s="34" customFormat="1" ht="18" customHeight="1" x14ac:dyDescent="0.25">
      <c r="B17" s="1143"/>
      <c r="C17" s="922" t="s">
        <v>566</v>
      </c>
      <c r="D17" s="923" t="s">
        <v>126</v>
      </c>
      <c r="E17" s="923" t="s">
        <v>22</v>
      </c>
      <c r="F17" s="923" t="s">
        <v>14</v>
      </c>
      <c r="G17" s="923" t="s">
        <v>1</v>
      </c>
      <c r="H17" s="924" t="s">
        <v>567</v>
      </c>
      <c r="I17" s="925">
        <v>45317</v>
      </c>
      <c r="J17" s="925" t="s">
        <v>215</v>
      </c>
      <c r="K17" s="689" t="s">
        <v>215</v>
      </c>
      <c r="L17" s="690">
        <v>10</v>
      </c>
      <c r="M17" s="35"/>
    </row>
    <row r="18" spans="2:13" s="34" customFormat="1" ht="18" customHeight="1" x14ac:dyDescent="0.25">
      <c r="B18" s="1143"/>
      <c r="C18" s="922" t="s">
        <v>785</v>
      </c>
      <c r="D18" s="923" t="s">
        <v>557</v>
      </c>
      <c r="E18" s="923" t="s">
        <v>36</v>
      </c>
      <c r="F18" s="923" t="s">
        <v>14</v>
      </c>
      <c r="G18" s="923" t="s">
        <v>2</v>
      </c>
      <c r="H18" s="924" t="s">
        <v>412</v>
      </c>
      <c r="I18" s="925" t="s">
        <v>554</v>
      </c>
      <c r="J18" s="925" t="s">
        <v>215</v>
      </c>
      <c r="K18" s="689" t="s">
        <v>215</v>
      </c>
      <c r="L18" s="690">
        <v>3.55</v>
      </c>
      <c r="M18" s="35"/>
    </row>
    <row r="19" spans="2:13" s="34" customFormat="1" ht="18" customHeight="1" x14ac:dyDescent="0.25">
      <c r="B19" s="1143"/>
      <c r="C19" s="922" t="s">
        <v>786</v>
      </c>
      <c r="D19" s="923" t="s">
        <v>787</v>
      </c>
      <c r="E19" s="923" t="s">
        <v>16</v>
      </c>
      <c r="F19" s="923" t="s">
        <v>14</v>
      </c>
      <c r="G19" s="923" t="s">
        <v>1</v>
      </c>
      <c r="H19" s="924" t="s">
        <v>168</v>
      </c>
      <c r="I19" s="925">
        <v>45719</v>
      </c>
      <c r="J19" s="925" t="s">
        <v>215</v>
      </c>
      <c r="K19" s="689" t="s">
        <v>215</v>
      </c>
      <c r="L19" s="690">
        <v>1.331</v>
      </c>
      <c r="M19" s="35"/>
    </row>
    <row r="20" spans="2:13" s="34" customFormat="1" ht="18" customHeight="1" x14ac:dyDescent="0.25">
      <c r="B20" s="1143"/>
      <c r="C20" s="922" t="s">
        <v>788</v>
      </c>
      <c r="D20" s="923" t="s">
        <v>789</v>
      </c>
      <c r="E20" s="923" t="s">
        <v>19</v>
      </c>
      <c r="F20" s="923" t="s">
        <v>14</v>
      </c>
      <c r="G20" s="923" t="s">
        <v>2</v>
      </c>
      <c r="H20" s="924" t="s">
        <v>48</v>
      </c>
      <c r="I20" s="925" t="s">
        <v>554</v>
      </c>
      <c r="J20" s="925" t="s">
        <v>215</v>
      </c>
      <c r="K20" s="689" t="s">
        <v>215</v>
      </c>
      <c r="L20" s="690">
        <v>12.35</v>
      </c>
      <c r="M20" s="35"/>
    </row>
    <row r="21" spans="2:13" s="34" customFormat="1" ht="18" customHeight="1" x14ac:dyDescent="0.25">
      <c r="B21" s="1143"/>
      <c r="C21" s="922" t="s">
        <v>570</v>
      </c>
      <c r="D21" s="923" t="s">
        <v>571</v>
      </c>
      <c r="E21" s="923" t="s">
        <v>33</v>
      </c>
      <c r="F21" s="923" t="s">
        <v>14</v>
      </c>
      <c r="G21" s="923" t="s">
        <v>572</v>
      </c>
      <c r="H21" s="924" t="s">
        <v>412</v>
      </c>
      <c r="I21" s="925" t="s">
        <v>554</v>
      </c>
      <c r="J21" s="925" t="s">
        <v>215</v>
      </c>
      <c r="K21" s="689" t="s">
        <v>215</v>
      </c>
      <c r="L21" s="690">
        <v>10.115399999999999</v>
      </c>
      <c r="M21" s="35"/>
    </row>
    <row r="22" spans="2:13" s="34" customFormat="1" ht="18" customHeight="1" x14ac:dyDescent="0.25">
      <c r="B22" s="1143"/>
      <c r="C22" s="922" t="s">
        <v>575</v>
      </c>
      <c r="D22" s="923" t="s">
        <v>576</v>
      </c>
      <c r="E22" s="923" t="s">
        <v>16</v>
      </c>
      <c r="F22" s="923" t="s">
        <v>14</v>
      </c>
      <c r="G22" s="923" t="s">
        <v>1</v>
      </c>
      <c r="H22" s="924" t="s">
        <v>168</v>
      </c>
      <c r="I22" s="925">
        <v>44888</v>
      </c>
      <c r="J22" s="925" t="s">
        <v>215</v>
      </c>
      <c r="K22" s="689" t="s">
        <v>215</v>
      </c>
      <c r="L22" s="690">
        <v>1.8</v>
      </c>
      <c r="M22" s="35"/>
    </row>
    <row r="23" spans="2:13" s="34" customFormat="1" ht="18" customHeight="1" x14ac:dyDescent="0.25">
      <c r="B23" s="1143"/>
      <c r="C23" s="922" t="s">
        <v>577</v>
      </c>
      <c r="D23" s="923" t="s">
        <v>120</v>
      </c>
      <c r="E23" s="923" t="s">
        <v>36</v>
      </c>
      <c r="F23" s="923" t="s">
        <v>20</v>
      </c>
      <c r="G23" s="923" t="s">
        <v>1</v>
      </c>
      <c r="H23" s="924" t="s">
        <v>412</v>
      </c>
      <c r="I23" s="925">
        <v>45631</v>
      </c>
      <c r="J23" s="925" t="s">
        <v>215</v>
      </c>
      <c r="K23" s="689" t="s">
        <v>215</v>
      </c>
      <c r="L23" s="690">
        <v>3.5156000000000001</v>
      </c>
      <c r="M23" s="35"/>
    </row>
    <row r="24" spans="2:13" s="34" customFormat="1" ht="18" customHeight="1" x14ac:dyDescent="0.25">
      <c r="B24" s="1143"/>
      <c r="C24" s="922" t="s">
        <v>790</v>
      </c>
      <c r="D24" s="923" t="s">
        <v>84</v>
      </c>
      <c r="E24" s="923" t="s">
        <v>15</v>
      </c>
      <c r="F24" s="923" t="s">
        <v>20</v>
      </c>
      <c r="G24" s="923" t="s">
        <v>240</v>
      </c>
      <c r="H24" s="924" t="s">
        <v>412</v>
      </c>
      <c r="I24" s="925" t="s">
        <v>554</v>
      </c>
      <c r="J24" s="925" t="s">
        <v>215</v>
      </c>
      <c r="K24" s="689" t="s">
        <v>215</v>
      </c>
      <c r="L24" s="690">
        <v>4</v>
      </c>
      <c r="M24" s="35"/>
    </row>
    <row r="25" spans="2:13" s="34" customFormat="1" ht="18" customHeight="1" x14ac:dyDescent="0.25">
      <c r="B25" s="1143"/>
      <c r="C25" s="922" t="s">
        <v>191</v>
      </c>
      <c r="D25" s="923" t="s">
        <v>35</v>
      </c>
      <c r="E25" s="923" t="s">
        <v>19</v>
      </c>
      <c r="F25" s="923" t="s">
        <v>14</v>
      </c>
      <c r="G25" s="923" t="s">
        <v>1</v>
      </c>
      <c r="H25" s="924" t="s">
        <v>17</v>
      </c>
      <c r="I25" s="925" t="s">
        <v>554</v>
      </c>
      <c r="J25" s="925" t="s">
        <v>215</v>
      </c>
      <c r="K25" s="689" t="s">
        <v>215</v>
      </c>
      <c r="L25" s="691">
        <v>12.1</v>
      </c>
      <c r="M25" s="35"/>
    </row>
    <row r="26" spans="2:13" s="34" customFormat="1" ht="18" customHeight="1" x14ac:dyDescent="0.25">
      <c r="B26" s="1143"/>
      <c r="C26" s="922" t="s">
        <v>578</v>
      </c>
      <c r="D26" s="923" t="s">
        <v>579</v>
      </c>
      <c r="E26" s="923" t="s">
        <v>13</v>
      </c>
      <c r="F26" s="923" t="s">
        <v>20</v>
      </c>
      <c r="G26" s="923" t="s">
        <v>2</v>
      </c>
      <c r="H26" s="924" t="s">
        <v>412</v>
      </c>
      <c r="I26" s="925" t="s">
        <v>554</v>
      </c>
      <c r="J26" s="925" t="s">
        <v>215</v>
      </c>
      <c r="K26" s="689" t="s">
        <v>215</v>
      </c>
      <c r="L26" s="690">
        <v>1.2479882199999999</v>
      </c>
      <c r="M26" s="35"/>
    </row>
    <row r="27" spans="2:13" s="34" customFormat="1" ht="18" customHeight="1" x14ac:dyDescent="0.25">
      <c r="B27" s="1143"/>
      <c r="C27" s="922" t="s">
        <v>791</v>
      </c>
      <c r="D27" s="923" t="s">
        <v>792</v>
      </c>
      <c r="E27" s="923" t="s">
        <v>19</v>
      </c>
      <c r="F27" s="923" t="s">
        <v>14</v>
      </c>
      <c r="G27" s="923" t="s">
        <v>1</v>
      </c>
      <c r="H27" s="924" t="s">
        <v>412</v>
      </c>
      <c r="I27" s="925">
        <v>46052</v>
      </c>
      <c r="J27" s="925" t="s">
        <v>215</v>
      </c>
      <c r="K27" s="689" t="s">
        <v>215</v>
      </c>
      <c r="L27" s="690">
        <v>6</v>
      </c>
      <c r="M27" s="35"/>
    </row>
    <row r="28" spans="2:13" s="34" customFormat="1" ht="18" customHeight="1" x14ac:dyDescent="0.25">
      <c r="B28" s="1143"/>
      <c r="C28" s="922" t="s">
        <v>793</v>
      </c>
      <c r="D28" s="923" t="s">
        <v>30</v>
      </c>
      <c r="E28" s="923" t="s">
        <v>27</v>
      </c>
      <c r="F28" s="923" t="s">
        <v>20</v>
      </c>
      <c r="G28" s="923" t="s">
        <v>4</v>
      </c>
      <c r="H28" s="924" t="s">
        <v>415</v>
      </c>
      <c r="I28" s="925" t="s">
        <v>554</v>
      </c>
      <c r="J28" s="925" t="s">
        <v>215</v>
      </c>
      <c r="K28" s="689" t="s">
        <v>215</v>
      </c>
      <c r="L28" s="690">
        <v>11.844078</v>
      </c>
      <c r="M28" s="35"/>
    </row>
    <row r="29" spans="2:13" s="34" customFormat="1" ht="18" customHeight="1" x14ac:dyDescent="0.25">
      <c r="B29" s="1143"/>
      <c r="C29" s="922" t="s">
        <v>169</v>
      </c>
      <c r="D29" s="926" t="s">
        <v>580</v>
      </c>
      <c r="E29" s="923" t="s">
        <v>33</v>
      </c>
      <c r="F29" s="923" t="s">
        <v>14</v>
      </c>
      <c r="G29" s="923" t="s">
        <v>1</v>
      </c>
      <c r="H29" s="924" t="s">
        <v>48</v>
      </c>
      <c r="I29" s="925">
        <v>46010</v>
      </c>
      <c r="J29" s="925" t="s">
        <v>215</v>
      </c>
      <c r="K29" s="689" t="s">
        <v>215</v>
      </c>
      <c r="L29" s="690">
        <v>20</v>
      </c>
      <c r="M29" s="35"/>
    </row>
    <row r="30" spans="2:13" s="34" customFormat="1" ht="18" customHeight="1" x14ac:dyDescent="0.25">
      <c r="B30" s="1143"/>
      <c r="C30" s="922" t="s">
        <v>794</v>
      </c>
      <c r="D30" s="923" t="s">
        <v>120</v>
      </c>
      <c r="E30" s="923" t="s">
        <v>36</v>
      </c>
      <c r="F30" s="923" t="s">
        <v>20</v>
      </c>
      <c r="G30" s="923" t="s">
        <v>1</v>
      </c>
      <c r="H30" s="924" t="s">
        <v>412</v>
      </c>
      <c r="I30" s="925" t="s">
        <v>554</v>
      </c>
      <c r="J30" s="925" t="s">
        <v>215</v>
      </c>
      <c r="K30" s="689" t="s">
        <v>215</v>
      </c>
      <c r="L30" s="690">
        <v>2.3264314660309799</v>
      </c>
      <c r="M30" s="35"/>
    </row>
    <row r="31" spans="2:13" s="34" customFormat="1" ht="18" customHeight="1" x14ac:dyDescent="0.25">
      <c r="B31" s="1143"/>
      <c r="C31" s="922" t="s">
        <v>795</v>
      </c>
      <c r="D31" s="923" t="s">
        <v>796</v>
      </c>
      <c r="E31" s="923" t="s">
        <v>43</v>
      </c>
      <c r="F31" s="923" t="s">
        <v>14</v>
      </c>
      <c r="G31" s="923" t="s">
        <v>4</v>
      </c>
      <c r="H31" s="924" t="s">
        <v>412</v>
      </c>
      <c r="I31" s="925" t="s">
        <v>554</v>
      </c>
      <c r="J31" s="925" t="s">
        <v>215</v>
      </c>
      <c r="K31" s="689" t="s">
        <v>215</v>
      </c>
      <c r="L31" s="690">
        <v>2</v>
      </c>
      <c r="M31" s="35"/>
    </row>
    <row r="32" spans="2:13" s="34" customFormat="1" ht="18" customHeight="1" x14ac:dyDescent="0.25">
      <c r="B32" s="1143"/>
      <c r="C32" s="922" t="s">
        <v>797</v>
      </c>
      <c r="D32" s="923" t="s">
        <v>120</v>
      </c>
      <c r="E32" s="923" t="s">
        <v>36</v>
      </c>
      <c r="F32" s="923" t="s">
        <v>20</v>
      </c>
      <c r="G32" s="923" t="s">
        <v>1</v>
      </c>
      <c r="H32" s="924" t="s">
        <v>412</v>
      </c>
      <c r="I32" s="925">
        <v>46064</v>
      </c>
      <c r="J32" s="925" t="s">
        <v>215</v>
      </c>
      <c r="K32" s="689" t="s">
        <v>215</v>
      </c>
      <c r="L32" s="690">
        <v>2.2391787842669797</v>
      </c>
      <c r="M32" s="35"/>
    </row>
    <row r="33" spans="2:13" ht="18" customHeight="1" x14ac:dyDescent="0.25">
      <c r="B33" s="1143"/>
      <c r="C33" s="922" t="s">
        <v>582</v>
      </c>
      <c r="D33" s="923" t="s">
        <v>29</v>
      </c>
      <c r="E33" s="923" t="s">
        <v>26</v>
      </c>
      <c r="F33" s="923" t="s">
        <v>14</v>
      </c>
      <c r="G33" s="923" t="s">
        <v>1</v>
      </c>
      <c r="H33" s="924" t="s">
        <v>168</v>
      </c>
      <c r="I33" s="925">
        <v>44750</v>
      </c>
      <c r="J33" s="925" t="s">
        <v>215</v>
      </c>
      <c r="K33" s="689" t="s">
        <v>215</v>
      </c>
      <c r="L33" s="690">
        <v>1.6544000000000001</v>
      </c>
    </row>
    <row r="34" spans="2:13" ht="18" customHeight="1" x14ac:dyDescent="0.25">
      <c r="B34" s="1143"/>
      <c r="C34" s="922" t="s">
        <v>798</v>
      </c>
      <c r="D34" s="923" t="s">
        <v>38</v>
      </c>
      <c r="E34" s="923" t="s">
        <v>32</v>
      </c>
      <c r="F34" s="923" t="s">
        <v>14</v>
      </c>
      <c r="G34" s="923" t="s">
        <v>1</v>
      </c>
      <c r="H34" s="924" t="s">
        <v>412</v>
      </c>
      <c r="I34" s="925" t="s">
        <v>554</v>
      </c>
      <c r="J34" s="925" t="s">
        <v>215</v>
      </c>
      <c r="K34" s="689" t="s">
        <v>215</v>
      </c>
      <c r="L34" s="690">
        <v>1</v>
      </c>
    </row>
    <row r="35" spans="2:13" ht="18" customHeight="1" x14ac:dyDescent="0.25">
      <c r="B35" s="1143"/>
      <c r="C35" s="922" t="s">
        <v>799</v>
      </c>
      <c r="D35" s="923" t="s">
        <v>800</v>
      </c>
      <c r="E35" s="923" t="s">
        <v>15</v>
      </c>
      <c r="F35" s="923" t="s">
        <v>20</v>
      </c>
      <c r="G35" s="923" t="s">
        <v>4</v>
      </c>
      <c r="H35" s="924" t="s">
        <v>412</v>
      </c>
      <c r="I35" s="925" t="s">
        <v>554</v>
      </c>
      <c r="J35" s="925" t="s">
        <v>215</v>
      </c>
      <c r="K35" s="689" t="s">
        <v>215</v>
      </c>
      <c r="L35" s="690">
        <v>2.133</v>
      </c>
    </row>
    <row r="36" spans="2:13" ht="18" customHeight="1" x14ac:dyDescent="0.25">
      <c r="B36" s="1143"/>
      <c r="C36" s="922" t="s">
        <v>421</v>
      </c>
      <c r="D36" s="923" t="s">
        <v>34</v>
      </c>
      <c r="E36" s="923" t="s">
        <v>28</v>
      </c>
      <c r="F36" s="923" t="s">
        <v>20</v>
      </c>
      <c r="G36" s="923" t="s">
        <v>3</v>
      </c>
      <c r="H36" s="923" t="s">
        <v>17</v>
      </c>
      <c r="I36" s="927">
        <v>45569</v>
      </c>
      <c r="J36" s="925" t="s">
        <v>215</v>
      </c>
      <c r="K36" s="689" t="s">
        <v>215</v>
      </c>
      <c r="L36" s="690">
        <v>28.649262539999999</v>
      </c>
    </row>
    <row r="37" spans="2:13" ht="18" customHeight="1" x14ac:dyDescent="0.25">
      <c r="B37" s="1143"/>
      <c r="C37" s="922" t="s">
        <v>801</v>
      </c>
      <c r="D37" s="923" t="s">
        <v>30</v>
      </c>
      <c r="E37" s="923" t="s">
        <v>27</v>
      </c>
      <c r="F37" s="923" t="s">
        <v>20</v>
      </c>
      <c r="G37" s="923" t="s">
        <v>2</v>
      </c>
      <c r="H37" s="924" t="s">
        <v>412</v>
      </c>
      <c r="I37" s="925" t="s">
        <v>554</v>
      </c>
      <c r="J37" s="925" t="s">
        <v>215</v>
      </c>
      <c r="K37" s="689" t="s">
        <v>215</v>
      </c>
      <c r="L37" s="690">
        <v>2.5</v>
      </c>
    </row>
    <row r="38" spans="2:13" ht="18" customHeight="1" x14ac:dyDescent="0.25">
      <c r="B38" s="1143"/>
      <c r="C38" s="922" t="s">
        <v>583</v>
      </c>
      <c r="D38" s="923" t="s">
        <v>84</v>
      </c>
      <c r="E38" s="923" t="s">
        <v>26</v>
      </c>
      <c r="F38" s="923" t="s">
        <v>14</v>
      </c>
      <c r="G38" s="923" t="s">
        <v>2</v>
      </c>
      <c r="H38" s="924" t="s">
        <v>413</v>
      </c>
      <c r="I38" s="925" t="s">
        <v>554</v>
      </c>
      <c r="J38" s="925" t="s">
        <v>215</v>
      </c>
      <c r="K38" s="689" t="s">
        <v>215</v>
      </c>
      <c r="L38" s="690">
        <v>39.339342000000002</v>
      </c>
    </row>
    <row r="39" spans="2:13" ht="18" customHeight="1" x14ac:dyDescent="0.25">
      <c r="B39" s="1143"/>
      <c r="C39" s="928" t="s">
        <v>177</v>
      </c>
      <c r="D39" s="929" t="s">
        <v>584</v>
      </c>
      <c r="E39" s="929" t="s">
        <v>15</v>
      </c>
      <c r="F39" s="929" t="s">
        <v>20</v>
      </c>
      <c r="G39" s="929" t="s">
        <v>3</v>
      </c>
      <c r="H39" s="930" t="s">
        <v>412</v>
      </c>
      <c r="I39" s="927">
        <v>45026</v>
      </c>
      <c r="J39" s="925" t="s">
        <v>215</v>
      </c>
      <c r="K39" s="689" t="s">
        <v>215</v>
      </c>
      <c r="L39" s="693">
        <v>4.5</v>
      </c>
    </row>
    <row r="40" spans="2:13" s="34" customFormat="1" ht="18" customHeight="1" x14ac:dyDescent="0.25">
      <c r="B40" s="1143"/>
      <c r="C40" s="931" t="s">
        <v>802</v>
      </c>
      <c r="D40" s="926" t="s">
        <v>683</v>
      </c>
      <c r="E40" s="926" t="s">
        <v>22</v>
      </c>
      <c r="F40" s="926" t="s">
        <v>20</v>
      </c>
      <c r="G40" s="926" t="s">
        <v>2</v>
      </c>
      <c r="H40" s="932" t="s">
        <v>23</v>
      </c>
      <c r="I40" s="925" t="s">
        <v>554</v>
      </c>
      <c r="J40" s="925" t="s">
        <v>215</v>
      </c>
      <c r="K40" s="689" t="s">
        <v>215</v>
      </c>
      <c r="L40" s="695">
        <v>2.1233230000000001</v>
      </c>
      <c r="M40" s="35"/>
    </row>
    <row r="41" spans="2:13" s="34" customFormat="1" ht="18" customHeight="1" x14ac:dyDescent="0.25">
      <c r="B41" s="1143"/>
      <c r="C41" s="928" t="s">
        <v>803</v>
      </c>
      <c r="D41" s="929" t="s">
        <v>804</v>
      </c>
      <c r="E41" s="929" t="s">
        <v>27</v>
      </c>
      <c r="F41" s="929" t="s">
        <v>14</v>
      </c>
      <c r="G41" s="929" t="s">
        <v>2</v>
      </c>
      <c r="H41" s="929" t="s">
        <v>415</v>
      </c>
      <c r="I41" s="925" t="s">
        <v>554</v>
      </c>
      <c r="J41" s="933" t="s">
        <v>215</v>
      </c>
      <c r="K41" s="696" t="s">
        <v>215</v>
      </c>
      <c r="L41" s="693">
        <v>106.223</v>
      </c>
      <c r="M41" s="35"/>
    </row>
    <row r="42" spans="2:13" s="34" customFormat="1" ht="18" customHeight="1" x14ac:dyDescent="0.25">
      <c r="B42" s="1143"/>
      <c r="C42" s="931" t="s">
        <v>178</v>
      </c>
      <c r="D42" s="926" t="s">
        <v>40</v>
      </c>
      <c r="E42" s="926" t="s">
        <v>16</v>
      </c>
      <c r="F42" s="926" t="s">
        <v>14</v>
      </c>
      <c r="G42" s="926" t="s">
        <v>1</v>
      </c>
      <c r="H42" s="932" t="s">
        <v>415</v>
      </c>
      <c r="I42" s="925" t="s">
        <v>554</v>
      </c>
      <c r="J42" s="694" t="s">
        <v>215</v>
      </c>
      <c r="K42" s="694" t="s">
        <v>215</v>
      </c>
      <c r="L42" s="695">
        <v>6.25</v>
      </c>
      <c r="M42" s="35"/>
    </row>
    <row r="43" spans="2:13" s="34" customFormat="1" ht="18" customHeight="1" x14ac:dyDescent="0.25">
      <c r="B43" s="1143"/>
      <c r="C43" s="928" t="s">
        <v>170</v>
      </c>
      <c r="D43" s="929" t="s">
        <v>84</v>
      </c>
      <c r="E43" s="929" t="s">
        <v>19</v>
      </c>
      <c r="F43" s="929" t="s">
        <v>20</v>
      </c>
      <c r="G43" s="929" t="s">
        <v>2</v>
      </c>
      <c r="H43" s="929" t="s">
        <v>413</v>
      </c>
      <c r="I43" s="925" t="s">
        <v>554</v>
      </c>
      <c r="J43" s="696" t="s">
        <v>215</v>
      </c>
      <c r="K43" s="696" t="s">
        <v>215</v>
      </c>
      <c r="L43" s="693">
        <v>106.95807787999999</v>
      </c>
      <c r="M43" s="35"/>
    </row>
    <row r="44" spans="2:13" ht="18" customHeight="1" x14ac:dyDescent="0.25">
      <c r="B44" s="1143"/>
      <c r="C44" s="931" t="s">
        <v>424</v>
      </c>
      <c r="D44" s="926" t="s">
        <v>171</v>
      </c>
      <c r="E44" s="926" t="s">
        <v>26</v>
      </c>
      <c r="F44" s="926" t="s">
        <v>14</v>
      </c>
      <c r="G44" s="926" t="s">
        <v>4</v>
      </c>
      <c r="H44" s="932" t="s">
        <v>412</v>
      </c>
      <c r="I44" s="934">
        <v>45323</v>
      </c>
      <c r="J44" s="694" t="s">
        <v>215</v>
      </c>
      <c r="K44" s="694" t="s">
        <v>215</v>
      </c>
      <c r="L44" s="695">
        <v>2.8290000000000002</v>
      </c>
    </row>
    <row r="45" spans="2:13" ht="18" customHeight="1" x14ac:dyDescent="0.25">
      <c r="B45" s="1143"/>
      <c r="C45" s="928" t="s">
        <v>805</v>
      </c>
      <c r="D45" s="929" t="s">
        <v>102</v>
      </c>
      <c r="E45" s="929" t="s">
        <v>36</v>
      </c>
      <c r="F45" s="929" t="s">
        <v>14</v>
      </c>
      <c r="G45" s="929" t="s">
        <v>1</v>
      </c>
      <c r="H45" s="930" t="s">
        <v>567</v>
      </c>
      <c r="I45" s="925" t="s">
        <v>554</v>
      </c>
      <c r="J45" s="692" t="s">
        <v>215</v>
      </c>
      <c r="K45" s="692" t="s">
        <v>215</v>
      </c>
      <c r="L45" s="693">
        <v>36.784225999999997</v>
      </c>
    </row>
    <row r="46" spans="2:13" ht="18" customHeight="1" thickBot="1" x14ac:dyDescent="0.3">
      <c r="B46" s="1144"/>
      <c r="C46" s="935" t="s">
        <v>806</v>
      </c>
      <c r="D46" s="936" t="s">
        <v>807</v>
      </c>
      <c r="E46" s="936" t="s">
        <v>13</v>
      </c>
      <c r="F46" s="936" t="s">
        <v>14</v>
      </c>
      <c r="G46" s="936" t="s">
        <v>2</v>
      </c>
      <c r="H46" s="936" t="s">
        <v>412</v>
      </c>
      <c r="I46" s="937" t="s">
        <v>554</v>
      </c>
      <c r="J46" s="697" t="s">
        <v>215</v>
      </c>
      <c r="K46" s="697" t="s">
        <v>215</v>
      </c>
      <c r="L46" s="698">
        <v>2.2961399999999998</v>
      </c>
    </row>
    <row r="47" spans="2:13" s="34" customFormat="1" ht="18" customHeight="1" thickTop="1" x14ac:dyDescent="0.25">
      <c r="B47" s="1145" t="s">
        <v>586</v>
      </c>
      <c r="C47" s="699" t="s">
        <v>172</v>
      </c>
      <c r="D47" s="700" t="s">
        <v>173</v>
      </c>
      <c r="E47" s="700" t="s">
        <v>15</v>
      </c>
      <c r="F47" s="700" t="s">
        <v>20</v>
      </c>
      <c r="G47" s="700" t="s">
        <v>240</v>
      </c>
      <c r="H47" s="701" t="s">
        <v>48</v>
      </c>
      <c r="I47" s="702">
        <v>45280</v>
      </c>
      <c r="J47" s="702">
        <v>45343</v>
      </c>
      <c r="K47" s="938" t="s">
        <v>215</v>
      </c>
      <c r="L47" s="703">
        <v>3.5739999999999998</v>
      </c>
      <c r="M47" s="35"/>
    </row>
    <row r="48" spans="2:13" s="34" customFormat="1" ht="18" customHeight="1" x14ac:dyDescent="0.25">
      <c r="B48" s="1146"/>
      <c r="C48" s="939" t="s">
        <v>808</v>
      </c>
      <c r="D48" s="940" t="s">
        <v>787</v>
      </c>
      <c r="E48" s="940" t="s">
        <v>28</v>
      </c>
      <c r="F48" s="940" t="s">
        <v>14</v>
      </c>
      <c r="G48" s="940" t="s">
        <v>1</v>
      </c>
      <c r="H48" s="941" t="s">
        <v>168</v>
      </c>
      <c r="I48" s="942">
        <v>46049</v>
      </c>
      <c r="J48" s="942" t="s">
        <v>554</v>
      </c>
      <c r="K48" s="943" t="s">
        <v>215</v>
      </c>
      <c r="L48" s="944">
        <v>4.83</v>
      </c>
      <c r="M48" s="35"/>
    </row>
    <row r="49" spans="2:13" s="34" customFormat="1" ht="18" customHeight="1" x14ac:dyDescent="0.25">
      <c r="B49" s="1146"/>
      <c r="C49" s="939" t="s">
        <v>556</v>
      </c>
      <c r="D49" s="940" t="s">
        <v>557</v>
      </c>
      <c r="E49" s="940" t="s">
        <v>42</v>
      </c>
      <c r="F49" s="940" t="s">
        <v>14</v>
      </c>
      <c r="G49" s="940" t="s">
        <v>2</v>
      </c>
      <c r="H49" s="941" t="s">
        <v>412</v>
      </c>
      <c r="I49" s="942">
        <v>45988</v>
      </c>
      <c r="J49" s="943">
        <v>46022</v>
      </c>
      <c r="K49" s="943" t="s">
        <v>215</v>
      </c>
      <c r="L49" s="944">
        <v>1.3298464999999999</v>
      </c>
      <c r="M49" s="35"/>
    </row>
    <row r="50" spans="2:13" s="34" customFormat="1" ht="18" customHeight="1" x14ac:dyDescent="0.25">
      <c r="B50" s="1146"/>
      <c r="C50" s="939" t="s">
        <v>558</v>
      </c>
      <c r="D50" s="940" t="s">
        <v>557</v>
      </c>
      <c r="E50" s="940" t="s">
        <v>42</v>
      </c>
      <c r="F50" s="940" t="s">
        <v>14</v>
      </c>
      <c r="G50" s="940" t="s">
        <v>2</v>
      </c>
      <c r="H50" s="941" t="s">
        <v>412</v>
      </c>
      <c r="I50" s="942">
        <v>46020</v>
      </c>
      <c r="J50" s="942">
        <v>46044</v>
      </c>
      <c r="K50" s="943" t="s">
        <v>215</v>
      </c>
      <c r="L50" s="944">
        <v>1.155</v>
      </c>
      <c r="M50" s="35"/>
    </row>
    <row r="51" spans="2:13" s="34" customFormat="1" ht="18" customHeight="1" x14ac:dyDescent="0.25">
      <c r="B51" s="1146"/>
      <c r="C51" s="939" t="s">
        <v>588</v>
      </c>
      <c r="D51" s="940" t="s">
        <v>587</v>
      </c>
      <c r="E51" s="940" t="s">
        <v>19</v>
      </c>
      <c r="F51" s="940" t="s">
        <v>14</v>
      </c>
      <c r="G51" s="940" t="s">
        <v>5</v>
      </c>
      <c r="H51" s="941" t="s">
        <v>168</v>
      </c>
      <c r="I51" s="942">
        <v>45673</v>
      </c>
      <c r="J51" s="942">
        <v>45705</v>
      </c>
      <c r="K51" s="943" t="s">
        <v>215</v>
      </c>
      <c r="L51" s="944">
        <v>2</v>
      </c>
      <c r="M51" s="35"/>
    </row>
    <row r="52" spans="2:13" s="34" customFormat="1" ht="18" customHeight="1" x14ac:dyDescent="0.25">
      <c r="B52" s="1146"/>
      <c r="C52" s="939" t="s">
        <v>559</v>
      </c>
      <c r="D52" s="940" t="s">
        <v>560</v>
      </c>
      <c r="E52" s="940" t="s">
        <v>118</v>
      </c>
      <c r="F52" s="940" t="s">
        <v>14</v>
      </c>
      <c r="G52" s="940" t="s">
        <v>1</v>
      </c>
      <c r="H52" s="941" t="s">
        <v>412</v>
      </c>
      <c r="I52" s="942">
        <v>45574</v>
      </c>
      <c r="J52" s="942">
        <v>45729</v>
      </c>
      <c r="K52" s="943" t="s">
        <v>215</v>
      </c>
      <c r="L52" s="944">
        <v>5.89</v>
      </c>
      <c r="M52" s="35"/>
    </row>
    <row r="53" spans="2:13" s="34" customFormat="1" ht="18" customHeight="1" x14ac:dyDescent="0.25">
      <c r="B53" s="1146"/>
      <c r="C53" s="939" t="s">
        <v>422</v>
      </c>
      <c r="D53" s="940" t="s">
        <v>423</v>
      </c>
      <c r="E53" s="940" t="s">
        <v>19</v>
      </c>
      <c r="F53" s="940" t="s">
        <v>14</v>
      </c>
      <c r="G53" s="940" t="s">
        <v>1</v>
      </c>
      <c r="H53" s="941" t="s">
        <v>412</v>
      </c>
      <c r="I53" s="942">
        <v>45243</v>
      </c>
      <c r="J53" s="942">
        <v>45287</v>
      </c>
      <c r="K53" s="943" t="s">
        <v>215</v>
      </c>
      <c r="L53" s="944">
        <v>1.0050399999999999</v>
      </c>
      <c r="M53" s="35"/>
    </row>
    <row r="54" spans="2:13" s="34" customFormat="1" ht="18" customHeight="1" x14ac:dyDescent="0.25">
      <c r="B54" s="1146"/>
      <c r="C54" s="945" t="s">
        <v>568</v>
      </c>
      <c r="D54" s="946" t="s">
        <v>569</v>
      </c>
      <c r="E54" s="946" t="s">
        <v>15</v>
      </c>
      <c r="F54" s="946" t="s">
        <v>20</v>
      </c>
      <c r="G54" s="946" t="s">
        <v>1</v>
      </c>
      <c r="H54" s="946" t="s">
        <v>412</v>
      </c>
      <c r="I54" s="947">
        <v>45770</v>
      </c>
      <c r="J54" s="947">
        <v>45784</v>
      </c>
      <c r="K54" s="948" t="s">
        <v>215</v>
      </c>
      <c r="L54" s="704">
        <v>5.63</v>
      </c>
      <c r="M54" s="35"/>
    </row>
    <row r="55" spans="2:13" s="34" customFormat="1" ht="18" customHeight="1" x14ac:dyDescent="0.25">
      <c r="B55" s="1146"/>
      <c r="C55" s="945" t="s">
        <v>809</v>
      </c>
      <c r="D55" s="946" t="s">
        <v>810</v>
      </c>
      <c r="E55" s="946" t="s">
        <v>19</v>
      </c>
      <c r="F55" s="946" t="s">
        <v>20</v>
      </c>
      <c r="G55" s="946" t="s">
        <v>1</v>
      </c>
      <c r="H55" s="946" t="s">
        <v>168</v>
      </c>
      <c r="I55" s="947">
        <v>45722</v>
      </c>
      <c r="J55" s="947">
        <v>46048</v>
      </c>
      <c r="K55" s="948" t="s">
        <v>215</v>
      </c>
      <c r="L55" s="704">
        <v>1.04</v>
      </c>
      <c r="M55" s="35"/>
    </row>
    <row r="56" spans="2:13" s="34" customFormat="1" ht="18" customHeight="1" x14ac:dyDescent="0.25">
      <c r="B56" s="1146"/>
      <c r="C56" s="949" t="s">
        <v>811</v>
      </c>
      <c r="D56" s="950" t="s">
        <v>777</v>
      </c>
      <c r="E56" s="950" t="s">
        <v>22</v>
      </c>
      <c r="F56" s="950" t="s">
        <v>20</v>
      </c>
      <c r="G56" s="950" t="s">
        <v>1</v>
      </c>
      <c r="H56" s="950" t="s">
        <v>168</v>
      </c>
      <c r="I56" s="951">
        <v>46021</v>
      </c>
      <c r="J56" s="951">
        <v>46043</v>
      </c>
      <c r="K56" s="952" t="s">
        <v>215</v>
      </c>
      <c r="L56" s="380">
        <v>1.75</v>
      </c>
      <c r="M56" s="35"/>
    </row>
    <row r="57" spans="2:13" s="34" customFormat="1" ht="18" customHeight="1" x14ac:dyDescent="0.25">
      <c r="B57" s="1146"/>
      <c r="C57" s="949" t="s">
        <v>812</v>
      </c>
      <c r="D57" s="950" t="s">
        <v>171</v>
      </c>
      <c r="E57" s="950" t="s">
        <v>32</v>
      </c>
      <c r="F57" s="950" t="s">
        <v>14</v>
      </c>
      <c r="G57" s="950" t="s">
        <v>1</v>
      </c>
      <c r="H57" s="950" t="s">
        <v>813</v>
      </c>
      <c r="I57" s="951">
        <v>45070</v>
      </c>
      <c r="J57" s="951">
        <v>45105</v>
      </c>
      <c r="K57" s="952" t="s">
        <v>215</v>
      </c>
      <c r="L57" s="380">
        <v>1.4350000000000001</v>
      </c>
      <c r="M57" s="35"/>
    </row>
    <row r="58" spans="2:13" s="34" customFormat="1" ht="18" customHeight="1" x14ac:dyDescent="0.25">
      <c r="B58" s="1146"/>
      <c r="C58" s="949" t="s">
        <v>176</v>
      </c>
      <c r="D58" s="950" t="s">
        <v>31</v>
      </c>
      <c r="E58" s="950" t="s">
        <v>16</v>
      </c>
      <c r="F58" s="950" t="s">
        <v>14</v>
      </c>
      <c r="G58" s="950" t="s">
        <v>3</v>
      </c>
      <c r="H58" s="950" t="s">
        <v>412</v>
      </c>
      <c r="I58" s="951">
        <v>45226</v>
      </c>
      <c r="J58" s="951">
        <v>45259</v>
      </c>
      <c r="K58" s="952" t="s">
        <v>215</v>
      </c>
      <c r="L58" s="380">
        <v>6.8250000000000002</v>
      </c>
      <c r="M58" s="35"/>
    </row>
    <row r="59" spans="2:13" s="34" customFormat="1" ht="18" customHeight="1" x14ac:dyDescent="0.25">
      <c r="B59" s="1146"/>
      <c r="C59" s="953" t="s">
        <v>417</v>
      </c>
      <c r="D59" s="954" t="s">
        <v>418</v>
      </c>
      <c r="E59" s="954" t="s">
        <v>33</v>
      </c>
      <c r="F59" s="954" t="s">
        <v>14</v>
      </c>
      <c r="G59" s="954" t="s">
        <v>2</v>
      </c>
      <c r="H59" s="954" t="s">
        <v>412</v>
      </c>
      <c r="I59" s="955">
        <v>45470</v>
      </c>
      <c r="J59" s="955">
        <v>45520</v>
      </c>
      <c r="K59" s="956" t="s">
        <v>215</v>
      </c>
      <c r="L59" s="705">
        <v>6.61</v>
      </c>
      <c r="M59" s="35"/>
    </row>
    <row r="60" spans="2:13" s="34" customFormat="1" ht="18" customHeight="1" x14ac:dyDescent="0.25">
      <c r="B60" s="1146"/>
      <c r="C60" s="706" t="s">
        <v>419</v>
      </c>
      <c r="D60" s="378" t="s">
        <v>38</v>
      </c>
      <c r="E60" s="378" t="s">
        <v>36</v>
      </c>
      <c r="F60" s="378" t="s">
        <v>14</v>
      </c>
      <c r="G60" s="378" t="s">
        <v>1</v>
      </c>
      <c r="H60" s="378" t="s">
        <v>412</v>
      </c>
      <c r="I60" s="379">
        <v>45462</v>
      </c>
      <c r="J60" s="379">
        <v>45519</v>
      </c>
      <c r="K60" s="952" t="s">
        <v>215</v>
      </c>
      <c r="L60" s="380">
        <v>1.1868653200000001</v>
      </c>
      <c r="M60" s="35"/>
    </row>
    <row r="61" spans="2:13" s="34" customFormat="1" ht="18" customHeight="1" x14ac:dyDescent="0.25">
      <c r="B61" s="1146"/>
      <c r="C61" s="706" t="s">
        <v>581</v>
      </c>
      <c r="D61" s="378" t="s">
        <v>40</v>
      </c>
      <c r="E61" s="378" t="s">
        <v>33</v>
      </c>
      <c r="F61" s="378" t="s">
        <v>20</v>
      </c>
      <c r="G61" s="378" t="s">
        <v>241</v>
      </c>
      <c r="H61" s="378" t="s">
        <v>17</v>
      </c>
      <c r="I61" s="379">
        <v>45979</v>
      </c>
      <c r="J61" s="379">
        <v>46021</v>
      </c>
      <c r="K61" s="952" t="s">
        <v>215</v>
      </c>
      <c r="L61" s="380">
        <v>104.5214</v>
      </c>
      <c r="M61" s="35"/>
    </row>
    <row r="62" spans="2:13" s="34" customFormat="1" ht="18" customHeight="1" x14ac:dyDescent="0.25">
      <c r="B62" s="1146"/>
      <c r="C62" s="957" t="s">
        <v>585</v>
      </c>
      <c r="D62" s="958" t="s">
        <v>171</v>
      </c>
      <c r="E62" s="958" t="s">
        <v>25</v>
      </c>
      <c r="F62" s="958" t="s">
        <v>14</v>
      </c>
      <c r="G62" s="958" t="s">
        <v>1</v>
      </c>
      <c r="H62" s="958" t="s">
        <v>412</v>
      </c>
      <c r="I62" s="959">
        <v>45978</v>
      </c>
      <c r="J62" s="960">
        <v>46002</v>
      </c>
      <c r="K62" s="961" t="s">
        <v>215</v>
      </c>
      <c r="L62" s="962">
        <v>2.7890000000000001</v>
      </c>
      <c r="M62" s="35"/>
    </row>
    <row r="63" spans="2:13" s="34" customFormat="1" ht="18" customHeight="1" thickBot="1" x14ac:dyDescent="0.3">
      <c r="B63" s="1147"/>
      <c r="C63" s="963" t="s">
        <v>589</v>
      </c>
      <c r="D63" s="950" t="s">
        <v>590</v>
      </c>
      <c r="E63" s="964" t="s">
        <v>32</v>
      </c>
      <c r="F63" s="964" t="s">
        <v>14</v>
      </c>
      <c r="G63" s="950" t="s">
        <v>1</v>
      </c>
      <c r="H63" s="950" t="s">
        <v>168</v>
      </c>
      <c r="I63" s="951">
        <v>45426</v>
      </c>
      <c r="J63" s="951">
        <v>45607</v>
      </c>
      <c r="K63" s="961" t="s">
        <v>215</v>
      </c>
      <c r="L63" s="380">
        <v>2.33</v>
      </c>
      <c r="M63" s="35"/>
    </row>
    <row r="64" spans="2:13" s="34" customFormat="1" ht="18" customHeight="1" thickTop="1" x14ac:dyDescent="0.25">
      <c r="B64" s="1148" t="s">
        <v>591</v>
      </c>
      <c r="C64" s="965" t="s">
        <v>411</v>
      </c>
      <c r="D64" s="966" t="s">
        <v>41</v>
      </c>
      <c r="E64" s="967" t="s">
        <v>36</v>
      </c>
      <c r="F64" s="967" t="s">
        <v>14</v>
      </c>
      <c r="G64" s="966" t="s">
        <v>1</v>
      </c>
      <c r="H64" s="966" t="s">
        <v>412</v>
      </c>
      <c r="I64" s="968">
        <v>45631</v>
      </c>
      <c r="J64" s="968">
        <v>45819</v>
      </c>
      <c r="K64" s="968" t="s">
        <v>554</v>
      </c>
      <c r="L64" s="707">
        <v>2.2999999999999998</v>
      </c>
      <c r="M64" s="35"/>
    </row>
    <row r="65" spans="2:13" s="34" customFormat="1" ht="18" customHeight="1" x14ac:dyDescent="0.25">
      <c r="B65" s="1149"/>
      <c r="C65" s="568" t="s">
        <v>592</v>
      </c>
      <c r="D65" s="382" t="s">
        <v>37</v>
      </c>
      <c r="E65" s="381" t="s">
        <v>39</v>
      </c>
      <c r="F65" s="381" t="s">
        <v>20</v>
      </c>
      <c r="G65" s="382" t="s">
        <v>1</v>
      </c>
      <c r="H65" s="382" t="s">
        <v>412</v>
      </c>
      <c r="I65" s="383">
        <v>45546</v>
      </c>
      <c r="J65" s="383">
        <v>45565</v>
      </c>
      <c r="K65" s="383" t="s">
        <v>554</v>
      </c>
      <c r="L65" s="384">
        <v>13.3</v>
      </c>
      <c r="M65" s="35"/>
    </row>
    <row r="66" spans="2:13" s="34" customFormat="1" ht="18" customHeight="1" x14ac:dyDescent="0.25">
      <c r="B66" s="1149"/>
      <c r="C66" s="568" t="s">
        <v>814</v>
      </c>
      <c r="D66" s="382" t="s">
        <v>561</v>
      </c>
      <c r="E66" s="381" t="s">
        <v>42</v>
      </c>
      <c r="F66" s="381" t="s">
        <v>14</v>
      </c>
      <c r="G66" s="382" t="s">
        <v>1</v>
      </c>
      <c r="H66" s="382" t="s">
        <v>168</v>
      </c>
      <c r="I66" s="383">
        <v>45995</v>
      </c>
      <c r="J66" s="383">
        <v>46005</v>
      </c>
      <c r="K66" s="383" t="s">
        <v>554</v>
      </c>
      <c r="L66" s="384">
        <v>4.4506620000000003</v>
      </c>
      <c r="M66" s="35"/>
    </row>
    <row r="67" spans="2:13" s="34" customFormat="1" ht="18" customHeight="1" x14ac:dyDescent="0.25">
      <c r="B67" s="1149"/>
      <c r="C67" s="568" t="s">
        <v>562</v>
      </c>
      <c r="D67" s="382" t="s">
        <v>171</v>
      </c>
      <c r="E67" s="381" t="s">
        <v>36</v>
      </c>
      <c r="F67" s="381" t="s">
        <v>14</v>
      </c>
      <c r="G67" s="382" t="s">
        <v>1</v>
      </c>
      <c r="H67" s="382" t="s">
        <v>412</v>
      </c>
      <c r="I67" s="383">
        <v>45812</v>
      </c>
      <c r="J67" s="383">
        <v>45834</v>
      </c>
      <c r="K67" s="383" t="s">
        <v>554</v>
      </c>
      <c r="L67" s="384">
        <v>3.694</v>
      </c>
      <c r="M67" s="35"/>
    </row>
    <row r="68" spans="2:13" s="34" customFormat="1" ht="18" customHeight="1" x14ac:dyDescent="0.25">
      <c r="B68" s="1149"/>
      <c r="C68" s="568" t="s">
        <v>175</v>
      </c>
      <c r="D68" s="382" t="s">
        <v>30</v>
      </c>
      <c r="E68" s="381" t="s">
        <v>27</v>
      </c>
      <c r="F68" s="381" t="s">
        <v>20</v>
      </c>
      <c r="G68" s="382" t="s">
        <v>4</v>
      </c>
      <c r="H68" s="382" t="s">
        <v>412</v>
      </c>
      <c r="I68" s="383">
        <v>45117</v>
      </c>
      <c r="J68" s="383">
        <v>45870</v>
      </c>
      <c r="K68" s="383" t="s">
        <v>554</v>
      </c>
      <c r="L68" s="384">
        <v>2.5</v>
      </c>
      <c r="M68" s="35"/>
    </row>
    <row r="69" spans="2:13" s="34" customFormat="1" ht="18" customHeight="1" x14ac:dyDescent="0.25">
      <c r="B69" s="1149"/>
      <c r="C69" s="568" t="s">
        <v>815</v>
      </c>
      <c r="D69" s="382" t="s">
        <v>816</v>
      </c>
      <c r="E69" s="381" t="s">
        <v>32</v>
      </c>
      <c r="F69" s="381" t="s">
        <v>14</v>
      </c>
      <c r="G69" s="382" t="s">
        <v>1</v>
      </c>
      <c r="H69" s="382" t="s">
        <v>412</v>
      </c>
      <c r="I69" s="383">
        <v>46020</v>
      </c>
      <c r="J69" s="383">
        <v>46034</v>
      </c>
      <c r="K69" s="383" t="s">
        <v>554</v>
      </c>
      <c r="L69" s="384">
        <v>15</v>
      </c>
      <c r="M69" s="35"/>
    </row>
    <row r="70" spans="2:13" s="34" customFormat="1" ht="18" customHeight="1" x14ac:dyDescent="0.25">
      <c r="B70" s="1149"/>
      <c r="C70" s="568" t="s">
        <v>573</v>
      </c>
      <c r="D70" s="382" t="s">
        <v>574</v>
      </c>
      <c r="E70" s="381" t="s">
        <v>25</v>
      </c>
      <c r="F70" s="381" t="s">
        <v>20</v>
      </c>
      <c r="G70" s="382" t="s">
        <v>4</v>
      </c>
      <c r="H70" s="382" t="s">
        <v>412</v>
      </c>
      <c r="I70" s="383">
        <v>45933</v>
      </c>
      <c r="J70" s="383">
        <v>45954</v>
      </c>
      <c r="K70" s="383" t="s">
        <v>554</v>
      </c>
      <c r="L70" s="384">
        <v>2.7280929999999999</v>
      </c>
      <c r="M70" s="35"/>
    </row>
    <row r="71" spans="2:13" s="34" customFormat="1" ht="18" customHeight="1" x14ac:dyDescent="0.25">
      <c r="B71" s="1149"/>
      <c r="C71" s="969" t="s">
        <v>817</v>
      </c>
      <c r="D71" s="382" t="s">
        <v>31</v>
      </c>
      <c r="E71" s="381" t="s">
        <v>107</v>
      </c>
      <c r="F71" s="381" t="s">
        <v>14</v>
      </c>
      <c r="G71" s="382" t="s">
        <v>1</v>
      </c>
      <c r="H71" s="382" t="s">
        <v>168</v>
      </c>
      <c r="I71" s="383">
        <v>45903</v>
      </c>
      <c r="J71" s="383">
        <v>45945</v>
      </c>
      <c r="K71" s="383" t="s">
        <v>554</v>
      </c>
      <c r="L71" s="384">
        <v>2.7280000000000002</v>
      </c>
      <c r="M71" s="35"/>
    </row>
    <row r="72" spans="2:13" s="34" customFormat="1" ht="18" customHeight="1" x14ac:dyDescent="0.25">
      <c r="B72" s="1149"/>
      <c r="C72" s="568" t="s">
        <v>46</v>
      </c>
      <c r="D72" s="31" t="s">
        <v>47</v>
      </c>
      <c r="E72" s="30" t="s">
        <v>16</v>
      </c>
      <c r="F72" s="30" t="s">
        <v>14</v>
      </c>
      <c r="G72" s="31" t="s">
        <v>3</v>
      </c>
      <c r="H72" s="31" t="s">
        <v>48</v>
      </c>
      <c r="I72" s="32">
        <v>46021</v>
      </c>
      <c r="J72" s="32">
        <v>46041</v>
      </c>
      <c r="K72" s="32" t="s">
        <v>554</v>
      </c>
      <c r="L72" s="33">
        <v>6.9361040000000003</v>
      </c>
      <c r="M72" s="35"/>
    </row>
    <row r="73" spans="2:13" s="34" customFormat="1" ht="18" customHeight="1" x14ac:dyDescent="0.25">
      <c r="B73" s="1149"/>
      <c r="C73" s="568" t="s">
        <v>416</v>
      </c>
      <c r="D73" s="381" t="s">
        <v>37</v>
      </c>
      <c r="E73" s="381" t="s">
        <v>39</v>
      </c>
      <c r="F73" s="381" t="s">
        <v>20</v>
      </c>
      <c r="G73" s="382" t="s">
        <v>1</v>
      </c>
      <c r="H73" s="382" t="s">
        <v>412</v>
      </c>
      <c r="I73" s="383">
        <v>45464</v>
      </c>
      <c r="J73" s="383">
        <v>45530</v>
      </c>
      <c r="K73" s="383" t="s">
        <v>554</v>
      </c>
      <c r="L73" s="384">
        <v>13.3</v>
      </c>
      <c r="M73" s="35"/>
    </row>
    <row r="74" spans="2:13" s="34" customFormat="1" ht="18" customHeight="1" thickBot="1" x14ac:dyDescent="0.3">
      <c r="B74" s="1150"/>
      <c r="C74" s="569" t="s">
        <v>818</v>
      </c>
      <c r="D74" s="386" t="s">
        <v>777</v>
      </c>
      <c r="E74" s="385" t="s">
        <v>42</v>
      </c>
      <c r="F74" s="385" t="s">
        <v>20</v>
      </c>
      <c r="G74" s="386" t="s">
        <v>2</v>
      </c>
      <c r="H74" s="386" t="s">
        <v>168</v>
      </c>
      <c r="I74" s="387">
        <v>45940</v>
      </c>
      <c r="J74" s="387">
        <v>45950</v>
      </c>
      <c r="K74" s="387" t="s">
        <v>554</v>
      </c>
      <c r="L74" s="388">
        <v>4.2869999999999999</v>
      </c>
      <c r="M74" s="35"/>
    </row>
    <row r="75" spans="2:13" s="34" customFormat="1" ht="18" customHeight="1" thickTop="1" thickBot="1" x14ac:dyDescent="0.3">
      <c r="C75" s="28"/>
      <c r="D75" s="29"/>
      <c r="E75" s="30"/>
      <c r="F75" s="30"/>
      <c r="G75" s="31"/>
      <c r="H75" s="31"/>
      <c r="I75" s="32"/>
      <c r="L75" s="35"/>
      <c r="M75" s="35"/>
    </row>
    <row r="76" spans="2:13" s="390" customFormat="1" ht="30.75" customHeight="1" thickTop="1" thickBot="1" x14ac:dyDescent="0.3">
      <c r="B76" s="1141" t="s">
        <v>819</v>
      </c>
      <c r="C76" s="1141"/>
      <c r="D76" s="1141"/>
      <c r="E76" s="1141"/>
      <c r="F76" s="1141"/>
      <c r="G76" s="1141"/>
      <c r="H76" s="1141"/>
      <c r="I76" s="1141"/>
      <c r="J76" s="389"/>
      <c r="K76" s="389"/>
      <c r="L76" s="389">
        <f>SUM(L6:L74)</f>
        <v>757.03672289384963</v>
      </c>
      <c r="M76" s="391"/>
    </row>
    <row r="77" spans="2:13" ht="15.75" thickTop="1" x14ac:dyDescent="0.25"/>
    <row r="78" spans="2:13" x14ac:dyDescent="0.25">
      <c r="B78" s="392" t="s">
        <v>820</v>
      </c>
    </row>
    <row r="79" spans="2:13" x14ac:dyDescent="0.25">
      <c r="B79" s="392" t="s">
        <v>824</v>
      </c>
    </row>
    <row r="80" spans="2:13" x14ac:dyDescent="0.25">
      <c r="J80" s="393"/>
    </row>
  </sheetData>
  <mergeCells count="5">
    <mergeCell ref="B76:I76"/>
    <mergeCell ref="B6:B46"/>
    <mergeCell ref="B47:B63"/>
    <mergeCell ref="B64:B74"/>
    <mergeCell ref="B2:L2"/>
  </mergeCells>
  <pageMargins left="0.7" right="0.7" top="0.75" bottom="0.75" header="0.3" footer="0.3"/>
  <pageSetup scale="32" orientation="portrait" r:id="rId1"/>
  <colBreaks count="1" manualBreakCount="1">
    <brk id="13" max="8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24</vt:i4>
      </vt:variant>
    </vt:vector>
  </HeadingPairs>
  <TitlesOfParts>
    <vt:vector size="48" baseType="lpstr">
      <vt:lpstr>CONTENIDO</vt:lpstr>
      <vt:lpstr>1. PRODUCCIÓN METÁLICA</vt:lpstr>
      <vt:lpstr>2. PRODUCCIÓN EMPRESAS</vt:lpstr>
      <vt:lpstr>3. PRODUCCIÓN DEPARTAMENTOS </vt:lpstr>
      <vt:lpstr>4. NO METÁLICA</vt:lpstr>
      <vt:lpstr>4.1. NO METÁLICA DEPARTAMENTOS</vt:lpstr>
      <vt:lpstr>4.2. CARBONÍFERA</vt:lpstr>
      <vt:lpstr>5. MACROECONÓMICAS</vt:lpstr>
      <vt:lpstr>6. EXPORTACIONES</vt:lpstr>
      <vt:lpstr>6.1 EXPORTACIONES PART</vt:lpstr>
      <vt:lpstr>6.2 EXPORT PRODUCTOS</vt:lpstr>
      <vt:lpstr>7. INVERSIONES</vt:lpstr>
      <vt:lpstr>8. INVERSIONES TIPO</vt:lpstr>
      <vt:lpstr>9. INVERSIONES RUBRO</vt:lpstr>
      <vt:lpstr>10. EMPLEO</vt:lpstr>
      <vt:lpstr>11. EMPLEO-GÉNERO</vt:lpstr>
      <vt:lpstr>12. TRANSFERENCIAS</vt:lpstr>
      <vt:lpstr>13. TRANSFERENCIAS 2</vt:lpstr>
      <vt:lpstr>14. CATASTRO ACTIVIDAD</vt:lpstr>
      <vt:lpstr>14.1 ACTIVIDAD MINERA</vt:lpstr>
      <vt:lpstr>14.2 ÁREAS RESTRINGIDAS</vt:lpstr>
      <vt:lpstr>15. RECAUDACIÓN</vt:lpstr>
      <vt:lpstr>CPIM 2026</vt:lpstr>
      <vt:lpstr>CPEM 2026</vt:lpstr>
      <vt:lpstr>'1. PRODUCCIÓN METÁLICA'!Área_de_impresión</vt:lpstr>
      <vt:lpstr>'10. EMPLEO'!Área_de_impresión</vt:lpstr>
      <vt:lpstr>'11. EMPLEO-GÉNERO'!Área_de_impresión</vt:lpstr>
      <vt:lpstr>'12. TRANSFERENCIAS'!Área_de_impresión</vt:lpstr>
      <vt:lpstr>'13. TRANSFERENCIAS 2'!Área_de_impresión</vt:lpstr>
      <vt:lpstr>'14. CATASTRO ACTIVIDAD'!Área_de_impresión</vt:lpstr>
      <vt:lpstr>'14.1 ACTIVIDAD MINERA'!Área_de_impresión</vt:lpstr>
      <vt:lpstr>'14.2 ÁREAS RESTRINGIDAS'!Área_de_impresión</vt:lpstr>
      <vt:lpstr>'15. RECAUDACIÓN'!Área_de_impresión</vt:lpstr>
      <vt:lpstr>'2. PRODUCCIÓN EMPRESAS'!Área_de_impresión</vt:lpstr>
      <vt:lpstr>'3. PRODUCCIÓN DEPARTAMENTOS '!Área_de_impresión</vt:lpstr>
      <vt:lpstr>'4. NO METÁLICA'!Área_de_impresión</vt:lpstr>
      <vt:lpstr>'4.1. NO METÁLICA DEPARTAMENTOS'!Área_de_impresión</vt:lpstr>
      <vt:lpstr>'4.2. CARBONÍFERA'!Área_de_impresión</vt:lpstr>
      <vt:lpstr>'5. MACROECONÓMICAS'!Área_de_impresión</vt:lpstr>
      <vt:lpstr>'6. EXPORTACIONES'!Área_de_impresión</vt:lpstr>
      <vt:lpstr>'6.1 EXPORTACIONES PART'!Área_de_impresión</vt:lpstr>
      <vt:lpstr>'6.2 EXPORT PRODUCTOS'!Área_de_impresión</vt:lpstr>
      <vt:lpstr>'7. INVERSIONES'!Área_de_impresión</vt:lpstr>
      <vt:lpstr>'8. INVERSIONES TIPO'!Área_de_impresión</vt:lpstr>
      <vt:lpstr>'9. INVERSIONES RUBRO'!Área_de_impresión</vt:lpstr>
      <vt:lpstr>CONTENIDO!Área_de_impresión</vt:lpstr>
      <vt:lpstr>'CPEM 2026'!Área_de_impresión</vt:lpstr>
      <vt:lpstr>'CPIM 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SEGURA PARRAGUEZ, ANGHELA MERCEDES</dc:creator>
  <cp:lastModifiedBy>DEIVID JHONATAN RALIREZ RAMIREZ</cp:lastModifiedBy>
  <cp:lastPrinted>2022-09-01T14:01:14Z</cp:lastPrinted>
  <dcterms:created xsi:type="dcterms:W3CDTF">2021-02-25T21:18:08Z</dcterms:created>
  <dcterms:modified xsi:type="dcterms:W3CDTF">2026-07-13T23:12:26Z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{B6E2BAF9-61C8-408A-BAB6-94EC5949AFB7}</vt:lpwstr>
  </property>
</Properties>
</file>