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H:\2026\BEM\2026\06. JUNIO\CONSOLIDADOS\VERSIÓN FINAL\"/>
    </mc:Choice>
  </mc:AlternateContent>
  <xr:revisionPtr revIDLastSave="0" documentId="13_ncr:1_{3940F0F6-454F-4B14-B5BF-5F301D6846DD}" xr6:coauthVersionLast="47" xr6:coauthVersionMax="47" xr10:uidLastSave="{00000000-0000-0000-0000-000000000000}"/>
  <bookViews>
    <workbookView xWindow="-120" yWindow="-120" windowWidth="29040" windowHeight="15720" tabRatio="764" xr2:uid="{00000000-000D-0000-FFFF-FFFF00000000}"/>
  </bookViews>
  <sheets>
    <sheet name="CONTENIDO" sheetId="424" r:id="rId1"/>
    <sheet name="1. PRODUCCIÓN METÁLICA" sheetId="1460" r:id="rId2"/>
    <sheet name="2. PRODUCCIÓN EMPRESAS" sheetId="1461" r:id="rId3"/>
    <sheet name="3. PRODUCCIÓN DEPARTAMENTOS " sheetId="1462" r:id="rId4"/>
    <sheet name="4. NO METÁLICA" sheetId="1463" r:id="rId5"/>
    <sheet name="4.1. NO METÁLICA DEPARTAMENTOS" sheetId="1464" r:id="rId6"/>
    <sheet name="4.2. CARBONÍFERA" sheetId="1465" r:id="rId7"/>
    <sheet name="5. MACROECONÓMICAS" sheetId="1466" r:id="rId8"/>
    <sheet name="6. EXPORTACIONES" sheetId="1467" r:id="rId9"/>
    <sheet name="6.1 EXPORTACIONES PART" sheetId="1468" r:id="rId10"/>
    <sheet name="6.2 EXPORT PRODUCTOS" sheetId="1469" r:id="rId11"/>
    <sheet name="7. INVERSIONES" sheetId="1470" r:id="rId12"/>
    <sheet name="8. INVERSIONES TIPO" sheetId="1471" r:id="rId13"/>
    <sheet name="9. INVERSIONES RUBRO" sheetId="1472" r:id="rId14"/>
    <sheet name="10. EMPLEO" sheetId="1473" r:id="rId15"/>
    <sheet name="11. EMPLEO-GÉNERO" sheetId="1474" r:id="rId16"/>
    <sheet name="12. TRANSFERENCIAS" sheetId="1481" r:id="rId17"/>
    <sheet name="13. TRANSFERENCIAS 2" sheetId="1482" r:id="rId18"/>
    <sheet name="14. CATASTRO ACTIVIDAD" sheetId="1477" r:id="rId19"/>
    <sheet name="14.1 ACTIVIDAD MINERA" sheetId="1479" r:id="rId20"/>
    <sheet name="14.2 ÁREAS RESTRINGIDAS" sheetId="1478" r:id="rId21"/>
    <sheet name="15. RECAUDACIÓN" sheetId="1480" r:id="rId22"/>
    <sheet name="CPIM 2026" sheetId="1453" r:id="rId23"/>
    <sheet name="CPEM 2026"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2'!$A$57:$K$82</definedName>
    <definedName name="_xlnm._FilterDatabase" localSheetId="2" hidden="1">'2. PRODUCCIÓN EMPRESAS'!$A$5:$E$103</definedName>
    <definedName name="_xlnm._FilterDatabase" localSheetId="3" hidden="1">'3. PRODUCCIÓN DEPARTAMENTOS '!$A$6:$E$114</definedName>
    <definedName name="_xlnm._FilterDatabase" localSheetId="12" hidden="1">'8. INVERSIONES TIPO'!#REF!</definedName>
    <definedName name="_xlnm._FilterDatabase" localSheetId="23" hidden="1">'CPEM 2026'!$B$4:$J$74</definedName>
    <definedName name="_xlnm._FilterDatabase" localSheetId="22" hidden="1">'CPIM 2026'!$B$4:$I$69</definedName>
    <definedName name="_xlnm.Print_Area" localSheetId="1">'1. PRODUCCIÓN METÁLICA'!$A$1:$O$68</definedName>
    <definedName name="_xlnm.Print_Area" localSheetId="14">'10. EMPLEO'!$A$1:$O$68</definedName>
    <definedName name="_xlnm.Print_Area" localSheetId="15">'11. EMPLEO-GÉNERO'!$A$1:$T$23</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RECAUDACIÓN'!$A$1:$H$62</definedName>
    <definedName name="_xlnm.Print_Area" localSheetId="2">'2. PRODUCCIÓN EMPRESAS'!$A$1:$I$104</definedName>
    <definedName name="_xlnm.Print_Area" localSheetId="3">'3. PRODUCCIÓN DEPARTAMENTOS '!$A$1:$I$115</definedName>
    <definedName name="_xlnm.Print_Area" localSheetId="4">'4. NO METÁLICA'!$A$1:$J$42</definedName>
    <definedName name="_xlnm.Print_Area" localSheetId="5">'4.1. NO METÁLICA DEPARTAMENTOS'!$A$1:$J$128</definedName>
    <definedName name="_xlnm.Print_Area" localSheetId="6">'4.2. CARBONÍFERA'!$A$1:$J$15</definedName>
    <definedName name="_xlnm.Print_Area" localSheetId="7">'5. MACROECONÓMICAS'!$A$1:$K$47</definedName>
    <definedName name="_xlnm.Print_Area" localSheetId="8">'6. EXPORTACIONES'!$A$1:$L$110</definedName>
    <definedName name="_xlnm.Print_Area" localSheetId="9">'6.1 EXPORTACIONES PART'!$A$1:$S$26</definedName>
    <definedName name="_xlnm.Print_Area" localSheetId="10">'6.2 EXPORT PRODUCTOS'!$A$1:$D$40</definedName>
    <definedName name="_xlnm.Print_Area" localSheetId="11">'7. INVERSIONES'!$A$1:$I$63</definedName>
    <definedName name="_xlnm.Print_Area" localSheetId="12">'8. INVERSIONES TIPO'!$A$1:$I$90</definedName>
    <definedName name="_xlnm.Print_Area" localSheetId="13">'9. INVERSIONES RUBRO'!$A$1:$I$82</definedName>
    <definedName name="_xlnm.Print_Area" localSheetId="0">CONTENIDO!$A$1:$M$58</definedName>
    <definedName name="_xlnm.Print_Area" localSheetId="23">'CPEM 2026'!$A$1:$M$80</definedName>
    <definedName name="_xlnm.Print_Area" localSheetId="22">'CPIM 2026'!$A$1:$J$78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7" i="1482" l="1"/>
  <c r="J57" i="1482"/>
  <c r="I57" i="1482"/>
  <c r="H57" i="1482"/>
  <c r="G57" i="1482"/>
  <c r="F57" i="1482"/>
  <c r="E57" i="1482"/>
  <c r="D57" i="1482"/>
  <c r="C57" i="1482"/>
  <c r="B57" i="1482"/>
  <c r="K31" i="1482"/>
  <c r="J31" i="1482"/>
  <c r="I31" i="1482"/>
  <c r="H31" i="1482"/>
  <c r="K5" i="1482"/>
  <c r="J5" i="1482"/>
  <c r="I5" i="1482"/>
  <c r="H5" i="1482"/>
  <c r="G5" i="1482"/>
  <c r="F5" i="1482"/>
  <c r="E5" i="1482"/>
  <c r="D5" i="1482"/>
  <c r="C5" i="1482"/>
  <c r="B5" i="1482"/>
  <c r="K31" i="1481"/>
  <c r="J31" i="1481"/>
  <c r="I31" i="1481"/>
  <c r="H31" i="1481"/>
  <c r="G31" i="1481"/>
  <c r="F31" i="1481"/>
  <c r="E31" i="1481"/>
  <c r="D31" i="1481"/>
  <c r="C31" i="1481"/>
  <c r="B31" i="1481"/>
  <c r="F42" i="1480" l="1"/>
  <c r="E42" i="1480"/>
  <c r="D42" i="1480"/>
  <c r="C42" i="1480"/>
  <c r="B42" i="1480"/>
  <c r="G41" i="1480"/>
  <c r="G42" i="1480" s="1"/>
  <c r="G40" i="1480"/>
  <c r="F37" i="1480"/>
  <c r="E37" i="1480"/>
  <c r="D37" i="1480"/>
  <c r="C37" i="1480"/>
  <c r="B37" i="1480"/>
  <c r="G36" i="1480"/>
  <c r="G37" i="1480" s="1"/>
  <c r="G35" i="1480"/>
  <c r="G32" i="1480"/>
  <c r="E32" i="1480"/>
  <c r="D32" i="1480"/>
  <c r="C32" i="1480"/>
  <c r="B32" i="1480"/>
  <c r="G31" i="1480"/>
  <c r="G30" i="1480"/>
  <c r="G27" i="1480"/>
  <c r="G26" i="1480"/>
  <c r="G25" i="1480"/>
  <c r="G24" i="1480"/>
  <c r="G23" i="1480"/>
  <c r="G22" i="1480"/>
  <c r="F21" i="1480"/>
  <c r="E21" i="1480"/>
  <c r="D21" i="1480"/>
  <c r="C21" i="1480"/>
  <c r="B21" i="1480"/>
  <c r="G21" i="1480" s="1"/>
  <c r="G20" i="1480"/>
  <c r="G19" i="1480"/>
  <c r="G18" i="1480"/>
  <c r="G17" i="1480"/>
  <c r="G16" i="1480"/>
  <c r="G15" i="1480"/>
  <c r="G14" i="1480"/>
  <c r="G13" i="1480"/>
  <c r="G12" i="1480"/>
  <c r="G11" i="1480"/>
  <c r="G10" i="1480"/>
  <c r="G9" i="1480"/>
  <c r="G8" i="1480"/>
  <c r="G7" i="1480"/>
  <c r="G6" i="1480"/>
  <c r="C13" i="1479" l="1"/>
  <c r="A13" i="1479"/>
  <c r="D12" i="1479"/>
  <c r="D11" i="1479"/>
  <c r="D10" i="1479"/>
  <c r="D9" i="1479"/>
  <c r="D8" i="1479"/>
  <c r="D7" i="1479"/>
  <c r="D6" i="1479"/>
  <c r="D5" i="1479"/>
  <c r="D13" i="1479" s="1"/>
  <c r="C24" i="1478" l="1"/>
  <c r="E23" i="1478"/>
  <c r="E22" i="1478"/>
  <c r="E21" i="1478"/>
  <c r="E20" i="1478"/>
  <c r="E19" i="1478"/>
  <c r="E18" i="1478"/>
  <c r="E17" i="1478"/>
  <c r="E16" i="1478"/>
  <c r="E15" i="1478"/>
  <c r="E14" i="1478"/>
  <c r="E13" i="1478"/>
  <c r="E12" i="1478"/>
  <c r="E11" i="1478"/>
  <c r="E10" i="1478"/>
  <c r="E9" i="1478"/>
  <c r="E8" i="1478"/>
  <c r="E7" i="1478"/>
  <c r="E6" i="1478"/>
  <c r="E5" i="1478"/>
  <c r="N61" i="1477"/>
  <c r="N60" i="1477"/>
  <c r="N59" i="1477"/>
  <c r="N58" i="1477"/>
  <c r="N57" i="1477"/>
  <c r="N56" i="1477"/>
  <c r="N55" i="1477"/>
  <c r="N54" i="1477"/>
  <c r="N53" i="1477"/>
  <c r="N52" i="1477"/>
  <c r="N51" i="1477"/>
  <c r="N50" i="1477"/>
  <c r="N49" i="1477"/>
  <c r="N48" i="1477"/>
  <c r="N47" i="1477"/>
  <c r="N46" i="1477"/>
  <c r="N45" i="1477"/>
  <c r="N44" i="1477"/>
  <c r="N42" i="1477"/>
  <c r="N41" i="1477"/>
  <c r="N40" i="1477"/>
  <c r="N39" i="1477"/>
  <c r="N38" i="1477"/>
  <c r="N37" i="1477"/>
  <c r="N36" i="1477"/>
  <c r="N35" i="1477"/>
  <c r="N34" i="1477"/>
  <c r="N33" i="1477"/>
  <c r="N32" i="1477"/>
  <c r="N31" i="1477"/>
  <c r="N30" i="1477"/>
  <c r="N29" i="1477"/>
  <c r="N28" i="1477"/>
  <c r="N27" i="1477"/>
  <c r="N26" i="1477"/>
  <c r="N25" i="1477"/>
  <c r="N23" i="1477"/>
  <c r="N22" i="1477"/>
  <c r="N21" i="1477"/>
  <c r="N20" i="1477"/>
  <c r="N19" i="1477"/>
  <c r="N18" i="1477"/>
  <c r="N17" i="1477"/>
  <c r="N16" i="1477"/>
  <c r="N15" i="1477"/>
  <c r="N14" i="1477"/>
  <c r="N13" i="1477"/>
  <c r="N12" i="1477"/>
  <c r="N11" i="1477"/>
  <c r="N10" i="1477"/>
  <c r="N9" i="1477"/>
  <c r="N8" i="1477"/>
  <c r="N7" i="1477"/>
  <c r="N6" i="1477"/>
  <c r="O20" i="1474" l="1"/>
  <c r="N20" i="1474"/>
  <c r="M20" i="1474"/>
  <c r="L20" i="1474"/>
  <c r="G20" i="1474"/>
  <c r="F20" i="1474"/>
  <c r="E20" i="1474"/>
  <c r="D20" i="1474"/>
  <c r="C20" i="1474"/>
  <c r="B20" i="1474"/>
  <c r="S17" i="1474"/>
  <c r="S20" i="1474" s="1"/>
  <c r="R17" i="1474"/>
  <c r="R20" i="1474" s="1"/>
  <c r="Q17" i="1474"/>
  <c r="P17" i="1474"/>
  <c r="O17" i="1474"/>
  <c r="N17" i="1474"/>
  <c r="M17" i="1474"/>
  <c r="L17" i="1474"/>
  <c r="K17" i="1474"/>
  <c r="K20" i="1474" s="1"/>
  <c r="J17" i="1474"/>
  <c r="J20" i="1474" s="1"/>
  <c r="I17" i="1474"/>
  <c r="H17" i="1474"/>
  <c r="G17" i="1474"/>
  <c r="F17" i="1474"/>
  <c r="E17" i="1474"/>
  <c r="D17" i="1474"/>
  <c r="C17" i="1474"/>
  <c r="B17" i="1474"/>
  <c r="S14" i="1474"/>
  <c r="R14" i="1474"/>
  <c r="Q14" i="1474"/>
  <c r="Q20" i="1474" s="1"/>
  <c r="P14" i="1474"/>
  <c r="P20" i="1474" s="1"/>
  <c r="O14" i="1474"/>
  <c r="N14" i="1474"/>
  <c r="M14" i="1474"/>
  <c r="L14" i="1474"/>
  <c r="K14" i="1474"/>
  <c r="J14" i="1474"/>
  <c r="I14" i="1474"/>
  <c r="I20" i="1474" s="1"/>
  <c r="H14" i="1474"/>
  <c r="H20" i="1474" s="1"/>
  <c r="G14" i="1474"/>
  <c r="F14" i="1474"/>
  <c r="E14" i="1474"/>
  <c r="D14" i="1474"/>
  <c r="C14" i="1474"/>
  <c r="B14" i="1474"/>
  <c r="S9" i="1474"/>
  <c r="R9" i="1474"/>
  <c r="Q9" i="1474"/>
  <c r="P9" i="1474"/>
  <c r="O9" i="1474"/>
  <c r="N9" i="1474"/>
  <c r="M9" i="1474"/>
  <c r="L9" i="1474"/>
  <c r="K9" i="1474"/>
  <c r="J9" i="1474"/>
  <c r="I9" i="1474"/>
  <c r="H9" i="1474"/>
  <c r="G9" i="1474"/>
  <c r="F9" i="1474"/>
  <c r="E9" i="1474"/>
  <c r="D9" i="1474"/>
  <c r="C9" i="1474"/>
  <c r="B9" i="1474"/>
  <c r="N65" i="1473"/>
  <c r="N64" i="1473"/>
  <c r="N63" i="1473"/>
  <c r="N62" i="1473"/>
  <c r="N61" i="1473"/>
  <c r="N60" i="1473"/>
  <c r="N59" i="1473"/>
  <c r="N58" i="1473"/>
  <c r="N57" i="1473"/>
  <c r="N56" i="1473"/>
  <c r="N55" i="1473"/>
  <c r="N54" i="1473"/>
  <c r="N53" i="1473"/>
  <c r="N52" i="1473"/>
  <c r="N51" i="1473"/>
  <c r="N50" i="1473"/>
  <c r="N49" i="1473"/>
  <c r="N48" i="1473"/>
  <c r="N47" i="1473"/>
  <c r="N46" i="1473"/>
  <c r="N45" i="1473"/>
  <c r="N44" i="1473"/>
  <c r="N43" i="1473"/>
  <c r="N42" i="1473"/>
  <c r="N41" i="1473"/>
  <c r="N40" i="1473"/>
  <c r="N39" i="1473"/>
  <c r="H31" i="1473"/>
  <c r="G31" i="1473"/>
  <c r="C31" i="1473"/>
  <c r="B31" i="1473"/>
  <c r="D30" i="1473"/>
  <c r="D31" i="1473" s="1"/>
  <c r="I29" i="1473"/>
  <c r="D29" i="1473"/>
  <c r="I28" i="1473"/>
  <c r="I27" i="1473"/>
  <c r="J27" i="1473" s="1"/>
  <c r="I26" i="1473"/>
  <c r="I25" i="1473"/>
  <c r="I24" i="1473"/>
  <c r="I23" i="1473"/>
  <c r="D23" i="1473"/>
  <c r="I22" i="1473"/>
  <c r="D22" i="1473"/>
  <c r="I21" i="1473"/>
  <c r="D21" i="1473"/>
  <c r="I20" i="1473"/>
  <c r="D20" i="1473"/>
  <c r="I19" i="1473"/>
  <c r="D19" i="1473"/>
  <c r="I18" i="1473"/>
  <c r="D18" i="1473"/>
  <c r="I17" i="1473"/>
  <c r="C17" i="1473"/>
  <c r="B17" i="1473"/>
  <c r="D17" i="1473" s="1"/>
  <c r="I16" i="1473"/>
  <c r="D16" i="1473"/>
  <c r="I15" i="1473"/>
  <c r="D15" i="1473"/>
  <c r="I14" i="1473"/>
  <c r="D14" i="1473"/>
  <c r="I13" i="1473"/>
  <c r="D13" i="1473"/>
  <c r="I12" i="1473"/>
  <c r="D12" i="1473"/>
  <c r="I11" i="1473"/>
  <c r="D11" i="1473"/>
  <c r="I10" i="1473"/>
  <c r="D10" i="1473"/>
  <c r="I9" i="1473"/>
  <c r="D9" i="1473"/>
  <c r="I8" i="1473"/>
  <c r="D8" i="1473"/>
  <c r="I7" i="1473"/>
  <c r="D7" i="1473"/>
  <c r="I6" i="1473"/>
  <c r="I31" i="1473" s="1"/>
  <c r="D6" i="1473"/>
  <c r="J8" i="1473" l="1"/>
  <c r="J29" i="1473"/>
  <c r="J16" i="1473"/>
  <c r="J28" i="1473"/>
  <c r="J7" i="1473"/>
  <c r="J17" i="1473"/>
  <c r="J18" i="1473"/>
  <c r="J9" i="1473"/>
  <c r="J19" i="1473"/>
  <c r="J10" i="1473"/>
  <c r="J20" i="1473"/>
  <c r="J11" i="1473"/>
  <c r="J21" i="1473"/>
  <c r="J12" i="1473"/>
  <c r="J22" i="1473"/>
  <c r="J13" i="1473"/>
  <c r="J23" i="1473"/>
  <c r="J14" i="1473"/>
  <c r="J24" i="1473"/>
  <c r="J25" i="1473"/>
  <c r="J15" i="1473"/>
  <c r="J26" i="1473"/>
  <c r="J6" i="1473"/>
  <c r="J31" i="1473" l="1"/>
  <c r="H78" i="1472" l="1"/>
  <c r="G78" i="1472"/>
  <c r="D78" i="1472"/>
  <c r="H77" i="1472"/>
  <c r="G77" i="1472"/>
  <c r="D77" i="1472"/>
  <c r="H76" i="1472"/>
  <c r="G76" i="1472"/>
  <c r="D76" i="1472"/>
  <c r="H75" i="1472"/>
  <c r="G75" i="1472"/>
  <c r="D75" i="1472"/>
  <c r="H74" i="1472"/>
  <c r="G74" i="1472"/>
  <c r="D74" i="1472"/>
  <c r="H73" i="1472"/>
  <c r="G73" i="1472"/>
  <c r="D73" i="1472"/>
  <c r="H72" i="1472"/>
  <c r="G72" i="1472"/>
  <c r="D72" i="1472"/>
  <c r="G71" i="1472"/>
  <c r="D71" i="1472"/>
  <c r="H70" i="1472"/>
  <c r="G70" i="1472"/>
  <c r="D70" i="1472"/>
  <c r="H69" i="1472"/>
  <c r="G69" i="1472"/>
  <c r="D69" i="1472"/>
  <c r="H68" i="1472"/>
  <c r="G68" i="1472"/>
  <c r="F67" i="1472"/>
  <c r="G67" i="1472" s="1"/>
  <c r="E67" i="1472"/>
  <c r="C67" i="1472"/>
  <c r="D67" i="1472" s="1"/>
  <c r="B67" i="1472"/>
  <c r="G66" i="1472"/>
  <c r="D66" i="1472"/>
  <c r="G65" i="1472"/>
  <c r="D65" i="1472"/>
  <c r="G64" i="1472"/>
  <c r="D64" i="1472"/>
  <c r="G63" i="1472"/>
  <c r="D63" i="1472"/>
  <c r="H62" i="1472"/>
  <c r="G62" i="1472"/>
  <c r="D62" i="1472"/>
  <c r="G61" i="1472"/>
  <c r="D61" i="1472"/>
  <c r="G60" i="1472"/>
  <c r="D60" i="1472"/>
  <c r="G58" i="1472"/>
  <c r="D58" i="1472"/>
  <c r="G57" i="1472"/>
  <c r="D57" i="1472"/>
  <c r="F55" i="1472"/>
  <c r="H61" i="1472" s="1"/>
  <c r="E55" i="1472"/>
  <c r="D55" i="1472"/>
  <c r="C55" i="1472"/>
  <c r="B55" i="1472"/>
  <c r="G54" i="1472"/>
  <c r="D54" i="1472"/>
  <c r="G53" i="1472"/>
  <c r="D53" i="1472"/>
  <c r="G52" i="1472"/>
  <c r="D52" i="1472"/>
  <c r="G51" i="1472"/>
  <c r="D51" i="1472"/>
  <c r="G50" i="1472"/>
  <c r="D50" i="1472"/>
  <c r="H49" i="1472"/>
  <c r="G49" i="1472"/>
  <c r="D49" i="1472"/>
  <c r="G48" i="1472"/>
  <c r="D48" i="1472"/>
  <c r="G47" i="1472"/>
  <c r="D47" i="1472"/>
  <c r="G46" i="1472"/>
  <c r="D46" i="1472"/>
  <c r="G45" i="1472"/>
  <c r="D45" i="1472"/>
  <c r="G44" i="1472"/>
  <c r="D44" i="1472"/>
  <c r="F43" i="1472"/>
  <c r="H48" i="1472" s="1"/>
  <c r="E43" i="1472"/>
  <c r="D43" i="1472"/>
  <c r="C43" i="1472"/>
  <c r="B43" i="1472"/>
  <c r="G42" i="1472"/>
  <c r="D42" i="1472"/>
  <c r="G41" i="1472"/>
  <c r="D41" i="1472"/>
  <c r="G40" i="1472"/>
  <c r="D40" i="1472"/>
  <c r="G38" i="1472"/>
  <c r="D38" i="1472"/>
  <c r="G37" i="1472"/>
  <c r="D37" i="1472"/>
  <c r="H36" i="1472"/>
  <c r="G36" i="1472"/>
  <c r="D36" i="1472"/>
  <c r="G35" i="1472"/>
  <c r="D35" i="1472"/>
  <c r="G34" i="1472"/>
  <c r="D34" i="1472"/>
  <c r="G33" i="1472"/>
  <c r="D33" i="1472"/>
  <c r="G32" i="1472"/>
  <c r="D32" i="1472"/>
  <c r="F31" i="1472"/>
  <c r="H35" i="1472" s="1"/>
  <c r="E31" i="1472"/>
  <c r="C31" i="1472"/>
  <c r="C79" i="1472" s="1"/>
  <c r="B31" i="1472"/>
  <c r="B79" i="1472" s="1"/>
  <c r="G30" i="1472"/>
  <c r="D30" i="1472"/>
  <c r="G29" i="1472"/>
  <c r="D29" i="1472"/>
  <c r="G28" i="1472"/>
  <c r="D28" i="1472"/>
  <c r="G27" i="1472"/>
  <c r="D27" i="1472"/>
  <c r="G26" i="1472"/>
  <c r="D26" i="1472"/>
  <c r="G25" i="1472"/>
  <c r="D25" i="1472"/>
  <c r="H24" i="1472"/>
  <c r="G24" i="1472"/>
  <c r="D24" i="1472"/>
  <c r="G23" i="1472"/>
  <c r="D23" i="1472"/>
  <c r="G22" i="1472"/>
  <c r="D22" i="1472"/>
  <c r="G21" i="1472"/>
  <c r="D21" i="1472"/>
  <c r="G20" i="1472"/>
  <c r="D20" i="1472"/>
  <c r="F19" i="1472"/>
  <c r="H30" i="1472" s="1"/>
  <c r="E19" i="1472"/>
  <c r="C19" i="1472"/>
  <c r="D19" i="1472" s="1"/>
  <c r="B19" i="1472"/>
  <c r="G18" i="1472"/>
  <c r="D18" i="1472"/>
  <c r="G17" i="1472"/>
  <c r="H16" i="1472"/>
  <c r="G16" i="1472"/>
  <c r="D16" i="1472"/>
  <c r="G15" i="1472"/>
  <c r="G14" i="1472"/>
  <c r="D14" i="1472"/>
  <c r="H13" i="1472"/>
  <c r="G13" i="1472"/>
  <c r="D13" i="1472"/>
  <c r="H12" i="1472"/>
  <c r="H11" i="1472"/>
  <c r="G11" i="1472"/>
  <c r="D11" i="1472"/>
  <c r="G10" i="1472"/>
  <c r="D10" i="1472"/>
  <c r="G9" i="1472"/>
  <c r="D9" i="1472"/>
  <c r="H8" i="1472"/>
  <c r="G8" i="1472"/>
  <c r="D8" i="1472"/>
  <c r="F7" i="1472"/>
  <c r="H18" i="1472" s="1"/>
  <c r="E7" i="1472"/>
  <c r="E79" i="1472" s="1"/>
  <c r="C7" i="1472"/>
  <c r="D7" i="1472" s="1"/>
  <c r="B7" i="1472"/>
  <c r="H87" i="1471"/>
  <c r="F87" i="1471"/>
  <c r="H66" i="1471" s="1"/>
  <c r="E87" i="1471"/>
  <c r="C87" i="1471"/>
  <c r="D87" i="1471" s="1"/>
  <c r="B87" i="1471"/>
  <c r="G86" i="1471"/>
  <c r="D86" i="1471"/>
  <c r="G85" i="1471"/>
  <c r="D85" i="1471"/>
  <c r="G84" i="1471"/>
  <c r="D84" i="1471"/>
  <c r="G83" i="1471"/>
  <c r="D83" i="1471"/>
  <c r="G82" i="1471"/>
  <c r="D82" i="1471"/>
  <c r="G81" i="1471"/>
  <c r="D81" i="1471"/>
  <c r="G80" i="1471"/>
  <c r="D80" i="1471"/>
  <c r="G79" i="1471"/>
  <c r="D79" i="1471"/>
  <c r="G78" i="1471"/>
  <c r="D78" i="1471"/>
  <c r="G77" i="1471"/>
  <c r="D77" i="1471"/>
  <c r="G76" i="1471"/>
  <c r="D76" i="1471"/>
  <c r="G75" i="1471"/>
  <c r="D75" i="1471"/>
  <c r="H74" i="1471"/>
  <c r="G74" i="1471"/>
  <c r="D74" i="1471"/>
  <c r="G73" i="1471"/>
  <c r="D73" i="1471"/>
  <c r="G72" i="1471"/>
  <c r="D72" i="1471"/>
  <c r="G71" i="1471"/>
  <c r="D71" i="1471"/>
  <c r="G70" i="1471"/>
  <c r="D70" i="1471"/>
  <c r="G68" i="1471"/>
  <c r="G67" i="1471"/>
  <c r="D67" i="1471"/>
  <c r="G66" i="1471"/>
  <c r="D66" i="1471"/>
  <c r="G65" i="1471"/>
  <c r="D65" i="1471"/>
  <c r="G64" i="1471"/>
  <c r="D64" i="1471"/>
  <c r="G63" i="1471"/>
  <c r="D63" i="1471"/>
  <c r="G62" i="1471"/>
  <c r="D62" i="1471"/>
  <c r="G61" i="1471"/>
  <c r="D61" i="1471"/>
  <c r="H60" i="1471"/>
  <c r="G60" i="1471"/>
  <c r="D60" i="1471"/>
  <c r="G59" i="1471"/>
  <c r="D59" i="1471"/>
  <c r="G58" i="1471"/>
  <c r="D58" i="1471"/>
  <c r="G57" i="1471"/>
  <c r="D57" i="1471"/>
  <c r="G56" i="1471"/>
  <c r="D56" i="1471"/>
  <c r="G55" i="1471"/>
  <c r="D55" i="1471"/>
  <c r="G54" i="1471"/>
  <c r="D54" i="1471"/>
  <c r="H53" i="1471"/>
  <c r="G53" i="1471"/>
  <c r="D53" i="1471"/>
  <c r="G52" i="1471"/>
  <c r="D52" i="1471"/>
  <c r="G51" i="1471"/>
  <c r="D51" i="1471"/>
  <c r="G50" i="1471"/>
  <c r="D50" i="1471"/>
  <c r="G49" i="1471"/>
  <c r="D49" i="1471"/>
  <c r="G48" i="1471"/>
  <c r="D48" i="1471"/>
  <c r="G47" i="1471"/>
  <c r="D47" i="1471"/>
  <c r="G46" i="1471"/>
  <c r="D46" i="1471"/>
  <c r="G45" i="1471"/>
  <c r="D45" i="1471"/>
  <c r="G44" i="1471"/>
  <c r="D44" i="1471"/>
  <c r="G43" i="1471"/>
  <c r="D43" i="1471"/>
  <c r="G42" i="1471"/>
  <c r="G41" i="1471"/>
  <c r="D41" i="1471"/>
  <c r="G40" i="1471"/>
  <c r="D40" i="1471"/>
  <c r="G39" i="1471"/>
  <c r="D39" i="1471"/>
  <c r="G38" i="1471"/>
  <c r="D38" i="1471"/>
  <c r="G37" i="1471"/>
  <c r="D37" i="1471"/>
  <c r="G36" i="1471"/>
  <c r="D36" i="1471"/>
  <c r="F31" i="1471"/>
  <c r="H28" i="1471" s="1"/>
  <c r="E31" i="1471"/>
  <c r="C31" i="1471"/>
  <c r="D31" i="1471" s="1"/>
  <c r="B31" i="1471"/>
  <c r="H29" i="1471"/>
  <c r="G28" i="1471"/>
  <c r="D27" i="1471"/>
  <c r="G26" i="1471"/>
  <c r="D26" i="1471"/>
  <c r="H25" i="1471"/>
  <c r="G25" i="1471"/>
  <c r="D25" i="1471"/>
  <c r="G24" i="1471"/>
  <c r="G23" i="1471"/>
  <c r="D23" i="1471"/>
  <c r="H22" i="1471"/>
  <c r="G22" i="1471"/>
  <c r="D22" i="1471"/>
  <c r="H21" i="1471"/>
  <c r="G21" i="1471"/>
  <c r="D21" i="1471"/>
  <c r="G20" i="1471"/>
  <c r="D20" i="1471"/>
  <c r="G19" i="1471"/>
  <c r="D19" i="1471"/>
  <c r="H18" i="1471"/>
  <c r="G18" i="1471"/>
  <c r="D18" i="1471"/>
  <c r="G17" i="1471"/>
  <c r="D17" i="1471"/>
  <c r="G16" i="1471"/>
  <c r="D16" i="1471"/>
  <c r="H15" i="1471"/>
  <c r="G15" i="1471"/>
  <c r="D15" i="1471"/>
  <c r="H14" i="1471"/>
  <c r="G14" i="1471"/>
  <c r="D14" i="1471"/>
  <c r="G13" i="1471"/>
  <c r="D13" i="1471"/>
  <c r="G12" i="1471"/>
  <c r="D12" i="1471"/>
  <c r="G11" i="1471"/>
  <c r="D11" i="1471"/>
  <c r="G10" i="1471"/>
  <c r="D10" i="1471"/>
  <c r="H9" i="1471"/>
  <c r="G9" i="1471"/>
  <c r="D9" i="1471"/>
  <c r="H8" i="1471"/>
  <c r="G8" i="1471"/>
  <c r="D8" i="1471"/>
  <c r="G7" i="1471"/>
  <c r="D7" i="1471"/>
  <c r="G52" i="1470"/>
  <c r="F52" i="1470"/>
  <c r="E52" i="1470"/>
  <c r="D52" i="1470"/>
  <c r="C52" i="1470"/>
  <c r="B52" i="1470"/>
  <c r="H51" i="1470"/>
  <c r="H50" i="1470"/>
  <c r="H52" i="1470" s="1"/>
  <c r="G47" i="1470"/>
  <c r="F47" i="1470"/>
  <c r="E47" i="1470"/>
  <c r="D47" i="1470"/>
  <c r="C47" i="1470"/>
  <c r="B47" i="1470"/>
  <c r="H46" i="1470"/>
  <c r="H47" i="1470" s="1"/>
  <c r="H45" i="1470"/>
  <c r="G42" i="1470"/>
  <c r="F42" i="1470"/>
  <c r="E42" i="1470"/>
  <c r="D42" i="1470"/>
  <c r="C42" i="1470"/>
  <c r="B42" i="1470"/>
  <c r="H41" i="1470"/>
  <c r="H40" i="1470"/>
  <c r="H42" i="1470" s="1"/>
  <c r="H37" i="1470"/>
  <c r="H36" i="1470"/>
  <c r="H35" i="1470"/>
  <c r="H34" i="1470"/>
  <c r="H33" i="1470"/>
  <c r="H32" i="1470"/>
  <c r="G31" i="1470"/>
  <c r="F31" i="1470"/>
  <c r="H31" i="1470" s="1"/>
  <c r="I31" i="1470" s="1"/>
  <c r="E31" i="1470"/>
  <c r="D31" i="1470"/>
  <c r="C31" i="1470"/>
  <c r="B31" i="1470"/>
  <c r="H30" i="1470"/>
  <c r="I30" i="1470" s="1"/>
  <c r="H29" i="1470"/>
  <c r="I29" i="1470" s="1"/>
  <c r="H28" i="1470"/>
  <c r="I28" i="1470" s="1"/>
  <c r="H27" i="1470"/>
  <c r="I27" i="1470" s="1"/>
  <c r="H26" i="1470"/>
  <c r="I26" i="1470" s="1"/>
  <c r="H25" i="1470"/>
  <c r="I25" i="1470" s="1"/>
  <c r="H24" i="1470"/>
  <c r="I24" i="1470" s="1"/>
  <c r="H23" i="1470"/>
  <c r="I23" i="1470" s="1"/>
  <c r="H22" i="1470"/>
  <c r="I22" i="1470" s="1"/>
  <c r="H21" i="1470"/>
  <c r="I21" i="1470" s="1"/>
  <c r="H20" i="1470"/>
  <c r="I20" i="1470" s="1"/>
  <c r="H19" i="1470"/>
  <c r="I19" i="1470" s="1"/>
  <c r="H18" i="1470"/>
  <c r="I18" i="1470" s="1"/>
  <c r="H17" i="1470"/>
  <c r="I17" i="1470" s="1"/>
  <c r="H16" i="1470"/>
  <c r="I16" i="1470" s="1"/>
  <c r="H15" i="1470"/>
  <c r="H14" i="1470"/>
  <c r="H13" i="1470"/>
  <c r="H12" i="1470"/>
  <c r="H11" i="1470"/>
  <c r="H10" i="1470"/>
  <c r="H9" i="1470"/>
  <c r="H8" i="1470"/>
  <c r="H7" i="1470"/>
  <c r="H6" i="1470"/>
  <c r="H5" i="1470"/>
  <c r="H7" i="1472" l="1"/>
  <c r="D79" i="1472"/>
  <c r="H81" i="1471"/>
  <c r="G43" i="1472"/>
  <c r="H61" i="1471"/>
  <c r="H68" i="1471"/>
  <c r="H37" i="1472"/>
  <c r="H63" i="1472"/>
  <c r="H41" i="1471"/>
  <c r="G19" i="1472"/>
  <c r="G31" i="1472"/>
  <c r="H56" i="1472"/>
  <c r="H16" i="1471"/>
  <c r="G31" i="1471"/>
  <c r="H76" i="1471"/>
  <c r="H62" i="1471"/>
  <c r="H83" i="1471"/>
  <c r="H26" i="1472"/>
  <c r="H38" i="1472"/>
  <c r="H64" i="1472"/>
  <c r="H10" i="1471"/>
  <c r="H70" i="1471"/>
  <c r="H40" i="1471"/>
  <c r="G87" i="1471"/>
  <c r="D31" i="1472"/>
  <c r="G55" i="1472"/>
  <c r="H82" i="1471"/>
  <c r="H25" i="1472"/>
  <c r="H48" i="1471"/>
  <c r="H69" i="1471"/>
  <c r="H50" i="1472"/>
  <c r="H55" i="1471"/>
  <c r="H23" i="1471"/>
  <c r="H42" i="1471"/>
  <c r="H44" i="1472"/>
  <c r="H49" i="1471"/>
  <c r="H39" i="1472"/>
  <c r="H51" i="1472"/>
  <c r="H57" i="1472"/>
  <c r="H17" i="1471"/>
  <c r="H24" i="1471"/>
  <c r="H56" i="1471"/>
  <c r="H77" i="1471"/>
  <c r="G7" i="1472"/>
  <c r="H14" i="1472"/>
  <c r="H20" i="1472"/>
  <c r="H32" i="1472"/>
  <c r="H36" i="1471"/>
  <c r="H43" i="1471"/>
  <c r="H63" i="1471"/>
  <c r="H84" i="1471"/>
  <c r="H27" i="1472"/>
  <c r="H45" i="1472"/>
  <c r="H65" i="1472"/>
  <c r="H11" i="1471"/>
  <c r="H50" i="1471"/>
  <c r="H71" i="1471"/>
  <c r="H15" i="1472"/>
  <c r="H40" i="1472"/>
  <c r="H52" i="1472"/>
  <c r="H58" i="1472"/>
  <c r="H71" i="1472"/>
  <c r="H67" i="1472" s="1"/>
  <c r="H75" i="1471"/>
  <c r="H57" i="1471"/>
  <c r="H21" i="1472"/>
  <c r="H33" i="1472"/>
  <c r="H85" i="1471"/>
  <c r="H28" i="1472"/>
  <c r="H19" i="1471"/>
  <c r="H58" i="1471"/>
  <c r="H79" i="1471"/>
  <c r="H22" i="1472"/>
  <c r="H34" i="1472"/>
  <c r="H60" i="1472"/>
  <c r="H38" i="1471"/>
  <c r="H45" i="1471"/>
  <c r="H65" i="1471"/>
  <c r="H86" i="1471"/>
  <c r="H17" i="1472"/>
  <c r="H29" i="1472"/>
  <c r="H13" i="1471"/>
  <c r="H27" i="1471"/>
  <c r="H52" i="1471"/>
  <c r="H42" i="1472"/>
  <c r="H20" i="1471"/>
  <c r="H59" i="1471"/>
  <c r="H80" i="1471"/>
  <c r="H23" i="1472"/>
  <c r="H47" i="1471"/>
  <c r="H67" i="1471"/>
  <c r="H54" i="1471"/>
  <c r="H78" i="1471"/>
  <c r="H59" i="1472"/>
  <c r="H37" i="1471"/>
  <c r="H44" i="1471"/>
  <c r="H64" i="1471"/>
  <c r="H46" i="1472"/>
  <c r="H66" i="1472"/>
  <c r="H12" i="1471"/>
  <c r="H51" i="1471"/>
  <c r="H72" i="1471"/>
  <c r="H41" i="1472"/>
  <c r="H53" i="1472"/>
  <c r="H26" i="1471"/>
  <c r="H9" i="1472"/>
  <c r="H47" i="1472"/>
  <c r="H73" i="1471"/>
  <c r="H54" i="1472"/>
  <c r="F79" i="1472"/>
  <c r="H7" i="1471"/>
  <c r="H39" i="1471"/>
  <c r="H46" i="1471"/>
  <c r="H10" i="1472"/>
  <c r="H55" i="1472" l="1"/>
  <c r="H43" i="1472"/>
  <c r="H31" i="1471"/>
  <c r="H79" i="1472"/>
  <c r="G79" i="1472"/>
  <c r="H31" i="1472"/>
  <c r="H19" i="1472"/>
  <c r="C35" i="1469" l="1"/>
  <c r="C34" i="1469"/>
  <c r="C33" i="1469"/>
  <c r="C32" i="1469"/>
  <c r="C31" i="1469"/>
  <c r="C30" i="1469"/>
  <c r="C29" i="1469"/>
  <c r="C28" i="1469"/>
  <c r="C27" i="1469"/>
  <c r="C26" i="1469"/>
  <c r="B25" i="1469"/>
  <c r="C25" i="1469" s="1"/>
  <c r="B20" i="1469"/>
  <c r="C10" i="1469" s="1"/>
  <c r="C18" i="1469"/>
  <c r="C16" i="1469"/>
  <c r="C15" i="1469"/>
  <c r="C14" i="1469"/>
  <c r="C13" i="1469"/>
  <c r="C12" i="1469"/>
  <c r="C11" i="1469"/>
  <c r="C9" i="1469"/>
  <c r="B6" i="1469"/>
  <c r="C6" i="1469" s="1"/>
  <c r="C20" i="1469" s="1"/>
  <c r="P23" i="1468"/>
  <c r="O23" i="1468"/>
  <c r="N23" i="1468"/>
  <c r="M23" i="1468"/>
  <c r="L23" i="1468"/>
  <c r="K23" i="1468"/>
  <c r="J23" i="1468"/>
  <c r="I23" i="1468"/>
  <c r="H23" i="1468"/>
  <c r="G23" i="1468"/>
  <c r="F23" i="1468"/>
  <c r="E23" i="1468"/>
  <c r="D23" i="1468"/>
  <c r="C23" i="1468"/>
  <c r="B23" i="1468"/>
  <c r="P21" i="1468"/>
  <c r="O21" i="1468"/>
  <c r="N21" i="1468"/>
  <c r="M21" i="1468"/>
  <c r="L21" i="1468"/>
  <c r="K21" i="1468"/>
  <c r="J21" i="1468"/>
  <c r="I21" i="1468"/>
  <c r="H21" i="1468"/>
  <c r="G21" i="1468"/>
  <c r="F21" i="1468"/>
  <c r="E21" i="1468"/>
  <c r="D21" i="1468"/>
  <c r="C21" i="1468"/>
  <c r="B21" i="1468"/>
  <c r="Q18" i="1468"/>
  <c r="Q17" i="1468"/>
  <c r="Q16" i="1468"/>
  <c r="R16" i="1468" s="1"/>
  <c r="Q15" i="1468"/>
  <c r="R15" i="1468" s="1"/>
  <c r="Q14" i="1468"/>
  <c r="R14" i="1468" s="1"/>
  <c r="Q13" i="1468"/>
  <c r="R13" i="1468" s="1"/>
  <c r="Q12" i="1468"/>
  <c r="R12" i="1468" s="1"/>
  <c r="Q11" i="1468"/>
  <c r="R11" i="1468" s="1"/>
  <c r="Q10" i="1468"/>
  <c r="R10" i="1468" s="1"/>
  <c r="Q9" i="1468"/>
  <c r="Q8" i="1468"/>
  <c r="Q7" i="1468"/>
  <c r="Q6" i="1468"/>
  <c r="Q21" i="1468" s="1"/>
  <c r="I91" i="1467"/>
  <c r="H91" i="1467"/>
  <c r="G91" i="1467"/>
  <c r="F91" i="1467"/>
  <c r="E91" i="1467"/>
  <c r="D91" i="1467"/>
  <c r="C91" i="1467"/>
  <c r="B91" i="1467"/>
  <c r="I85" i="1467"/>
  <c r="H85" i="1467"/>
  <c r="G85" i="1467"/>
  <c r="F85" i="1467"/>
  <c r="E85" i="1467"/>
  <c r="D85" i="1467"/>
  <c r="C85" i="1467"/>
  <c r="B85" i="1467"/>
  <c r="I80" i="1467"/>
  <c r="H80" i="1467"/>
  <c r="G80" i="1467"/>
  <c r="F80" i="1467"/>
  <c r="E80" i="1467"/>
  <c r="D80" i="1467"/>
  <c r="C80" i="1467"/>
  <c r="B80" i="1467"/>
  <c r="I70" i="1467"/>
  <c r="H70" i="1467"/>
  <c r="G70" i="1467"/>
  <c r="F70" i="1467"/>
  <c r="E70" i="1467"/>
  <c r="D70" i="1467"/>
  <c r="C70" i="1467"/>
  <c r="B70" i="1467"/>
  <c r="K37" i="1467"/>
  <c r="J37" i="1467"/>
  <c r="I37" i="1467"/>
  <c r="H37" i="1467"/>
  <c r="G37" i="1467"/>
  <c r="F37" i="1467"/>
  <c r="E37" i="1467"/>
  <c r="D37" i="1467"/>
  <c r="C37" i="1467"/>
  <c r="B37" i="1467"/>
  <c r="K36" i="1467"/>
  <c r="K35" i="1467"/>
  <c r="J31" i="1467"/>
  <c r="I31" i="1467"/>
  <c r="H31" i="1467"/>
  <c r="G31" i="1467"/>
  <c r="F31" i="1467"/>
  <c r="E31" i="1467"/>
  <c r="D31" i="1467"/>
  <c r="C31" i="1467"/>
  <c r="B31" i="1467"/>
  <c r="K30" i="1467"/>
  <c r="K31" i="1467" s="1"/>
  <c r="K29" i="1467"/>
  <c r="K26" i="1467"/>
  <c r="J26" i="1467"/>
  <c r="I26" i="1467"/>
  <c r="H26" i="1467"/>
  <c r="G26" i="1467"/>
  <c r="F26" i="1467"/>
  <c r="E26" i="1467"/>
  <c r="D26" i="1467"/>
  <c r="C26" i="1467"/>
  <c r="B26" i="1467"/>
  <c r="K25" i="1467"/>
  <c r="K24" i="1467"/>
  <c r="K21" i="1467"/>
  <c r="K20" i="1467"/>
  <c r="K19" i="1467"/>
  <c r="K18" i="1467"/>
  <c r="K17" i="1467"/>
  <c r="K16" i="1467"/>
  <c r="J16" i="1467"/>
  <c r="I16" i="1467"/>
  <c r="H16" i="1467"/>
  <c r="G16" i="1467"/>
  <c r="F16" i="1467"/>
  <c r="E16" i="1467"/>
  <c r="D16" i="1467"/>
  <c r="C16" i="1467"/>
  <c r="B16" i="1467"/>
  <c r="K15" i="1467"/>
  <c r="K14" i="1467"/>
  <c r="K13" i="1467"/>
  <c r="K12" i="1467"/>
  <c r="K11" i="1467"/>
  <c r="K10" i="1467"/>
  <c r="K9" i="1467"/>
  <c r="K8" i="1467"/>
  <c r="K7" i="1467"/>
  <c r="K6" i="1467"/>
  <c r="R17" i="1468" l="1"/>
  <c r="R7" i="1468"/>
  <c r="R18" i="1468"/>
  <c r="R8" i="1468"/>
  <c r="R9" i="1468"/>
  <c r="Q23" i="1468"/>
  <c r="R23" i="1468" s="1"/>
  <c r="R6" i="1468"/>
  <c r="R21" i="1468" s="1"/>
  <c r="C8" i="1469"/>
  <c r="H12" i="1465" l="1"/>
  <c r="D12" i="1465"/>
  <c r="G11" i="1465"/>
  <c r="I12" i="1465" s="1"/>
  <c r="I11" i="1465" s="1"/>
  <c r="F11" i="1465"/>
  <c r="C11" i="1465"/>
  <c r="B11" i="1465"/>
  <c r="D11" i="1465" s="1"/>
  <c r="I10" i="1465"/>
  <c r="H10" i="1465"/>
  <c r="D10" i="1465"/>
  <c r="I9" i="1465"/>
  <c r="H9" i="1465"/>
  <c r="D9" i="1465"/>
  <c r="I8" i="1465"/>
  <c r="H8" i="1465"/>
  <c r="D8" i="1465"/>
  <c r="I7" i="1465"/>
  <c r="I6" i="1465" s="1"/>
  <c r="H7" i="1465"/>
  <c r="D7" i="1465"/>
  <c r="G6" i="1465"/>
  <c r="H6" i="1465" s="1"/>
  <c r="F6" i="1465"/>
  <c r="C6" i="1465"/>
  <c r="D6" i="1465" s="1"/>
  <c r="B6" i="1465"/>
  <c r="G125" i="1464"/>
  <c r="F125" i="1464"/>
  <c r="C125" i="1464"/>
  <c r="B125" i="1464"/>
  <c r="H124" i="1464"/>
  <c r="D124" i="1464"/>
  <c r="G123" i="1464"/>
  <c r="I124" i="1464" s="1"/>
  <c r="I123" i="1464" s="1"/>
  <c r="F123" i="1464"/>
  <c r="C123" i="1464"/>
  <c r="D123" i="1464" s="1"/>
  <c r="B123" i="1464"/>
  <c r="H122" i="1464"/>
  <c r="G121" i="1464"/>
  <c r="H121" i="1464" s="1"/>
  <c r="F121" i="1464"/>
  <c r="C121" i="1464"/>
  <c r="B121" i="1464"/>
  <c r="H120" i="1464"/>
  <c r="D120" i="1464"/>
  <c r="H119" i="1464"/>
  <c r="G119" i="1464"/>
  <c r="I120" i="1464" s="1"/>
  <c r="I119" i="1464" s="1"/>
  <c r="F119" i="1464"/>
  <c r="C119" i="1464"/>
  <c r="D119" i="1464" s="1"/>
  <c r="B119" i="1464"/>
  <c r="H118" i="1464"/>
  <c r="D118" i="1464"/>
  <c r="G117" i="1464"/>
  <c r="I118" i="1464" s="1"/>
  <c r="I117" i="1464" s="1"/>
  <c r="F117" i="1464"/>
  <c r="C117" i="1464"/>
  <c r="D117" i="1464" s="1"/>
  <c r="B117" i="1464"/>
  <c r="I115" i="1464"/>
  <c r="I114" i="1464"/>
  <c r="H114" i="1464"/>
  <c r="D114" i="1464"/>
  <c r="I113" i="1464"/>
  <c r="I112" i="1464"/>
  <c r="H112" i="1464"/>
  <c r="I111" i="1464"/>
  <c r="H111" i="1464"/>
  <c r="G111" i="1464"/>
  <c r="F111" i="1464"/>
  <c r="C111" i="1464"/>
  <c r="D111" i="1464" s="1"/>
  <c r="B111" i="1464"/>
  <c r="H110" i="1464"/>
  <c r="D110" i="1464"/>
  <c r="G109" i="1464"/>
  <c r="I110" i="1464" s="1"/>
  <c r="I109" i="1464" s="1"/>
  <c r="F109" i="1464"/>
  <c r="C109" i="1464"/>
  <c r="D109" i="1464" s="1"/>
  <c r="B109" i="1464"/>
  <c r="G106" i="1464"/>
  <c r="I107" i="1464" s="1"/>
  <c r="F106" i="1464"/>
  <c r="C106" i="1464"/>
  <c r="B106" i="1464"/>
  <c r="H105" i="1464"/>
  <c r="D105" i="1464"/>
  <c r="G104" i="1464"/>
  <c r="H104" i="1464" s="1"/>
  <c r="F104" i="1464"/>
  <c r="C104" i="1464"/>
  <c r="D104" i="1464" s="1"/>
  <c r="B104" i="1464"/>
  <c r="H102" i="1464"/>
  <c r="D102" i="1464"/>
  <c r="G101" i="1464"/>
  <c r="I102" i="1464" s="1"/>
  <c r="I101" i="1464" s="1"/>
  <c r="F101" i="1464"/>
  <c r="D101" i="1464"/>
  <c r="C101" i="1464"/>
  <c r="B101" i="1464"/>
  <c r="H100" i="1464"/>
  <c r="D100" i="1464"/>
  <c r="H99" i="1464"/>
  <c r="D99" i="1464"/>
  <c r="H98" i="1464"/>
  <c r="D98" i="1464"/>
  <c r="G97" i="1464"/>
  <c r="H97" i="1464" s="1"/>
  <c r="F97" i="1464"/>
  <c r="C97" i="1464"/>
  <c r="D97" i="1464" s="1"/>
  <c r="B97" i="1464"/>
  <c r="I96" i="1464"/>
  <c r="I95" i="1464" s="1"/>
  <c r="H96" i="1464"/>
  <c r="D96" i="1464"/>
  <c r="G95" i="1464"/>
  <c r="H95" i="1464" s="1"/>
  <c r="F95" i="1464"/>
  <c r="C95" i="1464"/>
  <c r="D95" i="1464" s="1"/>
  <c r="B95" i="1464"/>
  <c r="H94" i="1464"/>
  <c r="D94" i="1464"/>
  <c r="G93" i="1464"/>
  <c r="H93" i="1464" s="1"/>
  <c r="F93" i="1464"/>
  <c r="C93" i="1464"/>
  <c r="D93" i="1464" s="1"/>
  <c r="B93" i="1464"/>
  <c r="I91" i="1464"/>
  <c r="I90" i="1464"/>
  <c r="H90" i="1464"/>
  <c r="D90" i="1464"/>
  <c r="H89" i="1464"/>
  <c r="D89" i="1464"/>
  <c r="G88" i="1464"/>
  <c r="H88" i="1464" s="1"/>
  <c r="F88" i="1464"/>
  <c r="C88" i="1464"/>
  <c r="D88" i="1464" s="1"/>
  <c r="B88" i="1464"/>
  <c r="I87" i="1464"/>
  <c r="H87" i="1464"/>
  <c r="D87" i="1464"/>
  <c r="I86" i="1464"/>
  <c r="H86" i="1464"/>
  <c r="D86" i="1464"/>
  <c r="I85" i="1464"/>
  <c r="H85" i="1464"/>
  <c r="G85" i="1464"/>
  <c r="F85" i="1464"/>
  <c r="C85" i="1464"/>
  <c r="D85" i="1464" s="1"/>
  <c r="B85" i="1464"/>
  <c r="I84" i="1464"/>
  <c r="H84" i="1464"/>
  <c r="D84" i="1464"/>
  <c r="I83" i="1464"/>
  <c r="I82" i="1464"/>
  <c r="H82" i="1464"/>
  <c r="D82" i="1464"/>
  <c r="I81" i="1464"/>
  <c r="I80" i="1464"/>
  <c r="H80" i="1464"/>
  <c r="D80" i="1464"/>
  <c r="I79" i="1464"/>
  <c r="H79" i="1464"/>
  <c r="D79" i="1464"/>
  <c r="I78" i="1464"/>
  <c r="G78" i="1464"/>
  <c r="H78" i="1464" s="1"/>
  <c r="F78" i="1464"/>
  <c r="C78" i="1464"/>
  <c r="D78" i="1464" s="1"/>
  <c r="B78" i="1464"/>
  <c r="I77" i="1464"/>
  <c r="H77" i="1464"/>
  <c r="D77" i="1464"/>
  <c r="I76" i="1464"/>
  <c r="H76" i="1464"/>
  <c r="D76" i="1464"/>
  <c r="I75" i="1464"/>
  <c r="H75" i="1464"/>
  <c r="D75" i="1464"/>
  <c r="I74" i="1464"/>
  <c r="H74" i="1464"/>
  <c r="I73" i="1464"/>
  <c r="I72" i="1464" s="1"/>
  <c r="H73" i="1464"/>
  <c r="D73" i="1464"/>
  <c r="G72" i="1464"/>
  <c r="H72" i="1464" s="1"/>
  <c r="F72" i="1464"/>
  <c r="C72" i="1464"/>
  <c r="D72" i="1464" s="1"/>
  <c r="B72" i="1464"/>
  <c r="H71" i="1464"/>
  <c r="D71" i="1464"/>
  <c r="H70" i="1464"/>
  <c r="D70" i="1464"/>
  <c r="H69" i="1464"/>
  <c r="D69" i="1464"/>
  <c r="G68" i="1464"/>
  <c r="H68" i="1464" s="1"/>
  <c r="F68" i="1464"/>
  <c r="C68" i="1464"/>
  <c r="B68" i="1464"/>
  <c r="D68" i="1464" s="1"/>
  <c r="H66" i="1464"/>
  <c r="D66" i="1464"/>
  <c r="H65" i="1464"/>
  <c r="D65" i="1464"/>
  <c r="G64" i="1464"/>
  <c r="I65" i="1464" s="1"/>
  <c r="F64" i="1464"/>
  <c r="C64" i="1464"/>
  <c r="D64" i="1464" s="1"/>
  <c r="B64" i="1464"/>
  <c r="I63" i="1464"/>
  <c r="H63" i="1464"/>
  <c r="D63" i="1464"/>
  <c r="I62" i="1464"/>
  <c r="H62" i="1464"/>
  <c r="G62" i="1464"/>
  <c r="F62" i="1464"/>
  <c r="C62" i="1464"/>
  <c r="D62" i="1464" s="1"/>
  <c r="B62" i="1464"/>
  <c r="H61" i="1464"/>
  <c r="D61" i="1464"/>
  <c r="H60" i="1464"/>
  <c r="D60" i="1464"/>
  <c r="G59" i="1464"/>
  <c r="I61" i="1464" s="1"/>
  <c r="F59" i="1464"/>
  <c r="C59" i="1464"/>
  <c r="D59" i="1464" s="1"/>
  <c r="B59" i="1464"/>
  <c r="I58" i="1464"/>
  <c r="H58" i="1464"/>
  <c r="D58" i="1464"/>
  <c r="H57" i="1464"/>
  <c r="D57" i="1464"/>
  <c r="H56" i="1464"/>
  <c r="D56" i="1464"/>
  <c r="H55" i="1464"/>
  <c r="D55" i="1464"/>
  <c r="H54" i="1464"/>
  <c r="D54" i="1464"/>
  <c r="H53" i="1464"/>
  <c r="D53" i="1464"/>
  <c r="G52" i="1464"/>
  <c r="H52" i="1464" s="1"/>
  <c r="F52" i="1464"/>
  <c r="C52" i="1464"/>
  <c r="D52" i="1464" s="1"/>
  <c r="B52" i="1464"/>
  <c r="I51" i="1464"/>
  <c r="H51" i="1464"/>
  <c r="D51" i="1464"/>
  <c r="I50" i="1464"/>
  <c r="H50" i="1464"/>
  <c r="D50" i="1464"/>
  <c r="I49" i="1464"/>
  <c r="H49" i="1464"/>
  <c r="D49" i="1464"/>
  <c r="I48" i="1464"/>
  <c r="H48" i="1464"/>
  <c r="D48" i="1464"/>
  <c r="I47" i="1464"/>
  <c r="H47" i="1464"/>
  <c r="D47" i="1464"/>
  <c r="I46" i="1464"/>
  <c r="G46" i="1464"/>
  <c r="H46" i="1464" s="1"/>
  <c r="F46" i="1464"/>
  <c r="C46" i="1464"/>
  <c r="D46" i="1464" s="1"/>
  <c r="B46" i="1464"/>
  <c r="I45" i="1464"/>
  <c r="H45" i="1464"/>
  <c r="I44" i="1464"/>
  <c r="D44" i="1464"/>
  <c r="I43" i="1464"/>
  <c r="H43" i="1464"/>
  <c r="I42" i="1464"/>
  <c r="H42" i="1464"/>
  <c r="D42" i="1464"/>
  <c r="I41" i="1464"/>
  <c r="H41" i="1464"/>
  <c r="D41" i="1464"/>
  <c r="I40" i="1464"/>
  <c r="H40" i="1464"/>
  <c r="G40" i="1464"/>
  <c r="F40" i="1464"/>
  <c r="C40" i="1464"/>
  <c r="D40" i="1464" s="1"/>
  <c r="B40" i="1464"/>
  <c r="H37" i="1464"/>
  <c r="D37" i="1464"/>
  <c r="H36" i="1464"/>
  <c r="D36" i="1464"/>
  <c r="G35" i="1464"/>
  <c r="I38" i="1464" s="1"/>
  <c r="F35" i="1464"/>
  <c r="C35" i="1464"/>
  <c r="D35" i="1464" s="1"/>
  <c r="B35" i="1464"/>
  <c r="H34" i="1464"/>
  <c r="D34" i="1464"/>
  <c r="H33" i="1464"/>
  <c r="D33" i="1464"/>
  <c r="H32" i="1464"/>
  <c r="D32" i="1464"/>
  <c r="H31" i="1464"/>
  <c r="D31" i="1464"/>
  <c r="H30" i="1464"/>
  <c r="D30" i="1464"/>
  <c r="H29" i="1464"/>
  <c r="D29" i="1464"/>
  <c r="G28" i="1464"/>
  <c r="I34" i="1464" s="1"/>
  <c r="F28" i="1464"/>
  <c r="C28" i="1464"/>
  <c r="D28" i="1464" s="1"/>
  <c r="B28" i="1464"/>
  <c r="H27" i="1464"/>
  <c r="D27" i="1464"/>
  <c r="I26" i="1464"/>
  <c r="H26" i="1464"/>
  <c r="D26" i="1464"/>
  <c r="I25" i="1464"/>
  <c r="H25" i="1464"/>
  <c r="D25" i="1464"/>
  <c r="I24" i="1464"/>
  <c r="I23" i="1464"/>
  <c r="H23" i="1464"/>
  <c r="D23" i="1464"/>
  <c r="I22" i="1464"/>
  <c r="H22" i="1464"/>
  <c r="D22" i="1464"/>
  <c r="H21" i="1464"/>
  <c r="D21" i="1464"/>
  <c r="G20" i="1464"/>
  <c r="I21" i="1464" s="1"/>
  <c r="F20" i="1464"/>
  <c r="C20" i="1464"/>
  <c r="B20" i="1464"/>
  <c r="D20" i="1464" s="1"/>
  <c r="I19" i="1464"/>
  <c r="H19" i="1464"/>
  <c r="D19" i="1464"/>
  <c r="I18" i="1464"/>
  <c r="H18" i="1464"/>
  <c r="D18" i="1464"/>
  <c r="I17" i="1464"/>
  <c r="H17" i="1464"/>
  <c r="D17" i="1464"/>
  <c r="I16" i="1464"/>
  <c r="D16" i="1464"/>
  <c r="H15" i="1464"/>
  <c r="D15" i="1464"/>
  <c r="G14" i="1464"/>
  <c r="I15" i="1464" s="1"/>
  <c r="I14" i="1464" s="1"/>
  <c r="F14" i="1464"/>
  <c r="C14" i="1464"/>
  <c r="D14" i="1464" s="1"/>
  <c r="B14" i="1464"/>
  <c r="H13" i="1464"/>
  <c r="D13" i="1464"/>
  <c r="G12" i="1464"/>
  <c r="H12" i="1464" s="1"/>
  <c r="F12" i="1464"/>
  <c r="C12" i="1464"/>
  <c r="D12" i="1464" s="1"/>
  <c r="B12" i="1464"/>
  <c r="H11" i="1464"/>
  <c r="D11" i="1464"/>
  <c r="H10" i="1464"/>
  <c r="D10" i="1464"/>
  <c r="H9" i="1464"/>
  <c r="D9" i="1464"/>
  <c r="H8" i="1464"/>
  <c r="D8" i="1464"/>
  <c r="H7" i="1464"/>
  <c r="D7" i="1464"/>
  <c r="G6" i="1464"/>
  <c r="I9" i="1464" s="1"/>
  <c r="F6" i="1464"/>
  <c r="C6" i="1464"/>
  <c r="D6" i="1464" s="1"/>
  <c r="B6" i="1464"/>
  <c r="H39" i="1463"/>
  <c r="D39" i="1463"/>
  <c r="H38" i="1463"/>
  <c r="D38" i="1463"/>
  <c r="G37" i="1463"/>
  <c r="I39" i="1463" s="1"/>
  <c r="F37" i="1463"/>
  <c r="C37" i="1463"/>
  <c r="D37" i="1463" s="1"/>
  <c r="B37" i="1463"/>
  <c r="I35" i="1463"/>
  <c r="H35" i="1463"/>
  <c r="D35" i="1463"/>
  <c r="I34" i="1463"/>
  <c r="H34" i="1463"/>
  <c r="H33" i="1463"/>
  <c r="D33" i="1463"/>
  <c r="I32" i="1463"/>
  <c r="H32" i="1463"/>
  <c r="D32" i="1463"/>
  <c r="I31" i="1463"/>
  <c r="H31" i="1463"/>
  <c r="D31" i="1463"/>
  <c r="I30" i="1463"/>
  <c r="H30" i="1463"/>
  <c r="D30" i="1463"/>
  <c r="I29" i="1463"/>
  <c r="I28" i="1463"/>
  <c r="H28" i="1463"/>
  <c r="D28" i="1463"/>
  <c r="I27" i="1463"/>
  <c r="H27" i="1463"/>
  <c r="D27" i="1463"/>
  <c r="H26" i="1463"/>
  <c r="D26" i="1463"/>
  <c r="I25" i="1463"/>
  <c r="H25" i="1463"/>
  <c r="D25" i="1463"/>
  <c r="I24" i="1463"/>
  <c r="H24" i="1463"/>
  <c r="D24" i="1463"/>
  <c r="I23" i="1463"/>
  <c r="H23" i="1463"/>
  <c r="D23" i="1463"/>
  <c r="I22" i="1463"/>
  <c r="H22" i="1463"/>
  <c r="D22" i="1463"/>
  <c r="I21" i="1463"/>
  <c r="H21" i="1463"/>
  <c r="D21" i="1463"/>
  <c r="I20" i="1463"/>
  <c r="H20" i="1463"/>
  <c r="D20" i="1463"/>
  <c r="H19" i="1463"/>
  <c r="D19" i="1463"/>
  <c r="I18" i="1463"/>
  <c r="H18" i="1463"/>
  <c r="D18" i="1463"/>
  <c r="I17" i="1463"/>
  <c r="H17" i="1463"/>
  <c r="D17" i="1463"/>
  <c r="I16" i="1463"/>
  <c r="H16" i="1463"/>
  <c r="D16" i="1463"/>
  <c r="I15" i="1463"/>
  <c r="H15" i="1463"/>
  <c r="D15" i="1463"/>
  <c r="I14" i="1463"/>
  <c r="H14" i="1463"/>
  <c r="D14" i="1463"/>
  <c r="I13" i="1463"/>
  <c r="H13" i="1463"/>
  <c r="D13" i="1463"/>
  <c r="H12" i="1463"/>
  <c r="D12" i="1463"/>
  <c r="I11" i="1463"/>
  <c r="H11" i="1463"/>
  <c r="D11" i="1463"/>
  <c r="I10" i="1463"/>
  <c r="H10" i="1463"/>
  <c r="D10" i="1463"/>
  <c r="I9" i="1463"/>
  <c r="H9" i="1463"/>
  <c r="D9" i="1463"/>
  <c r="I8" i="1463"/>
  <c r="H8" i="1463"/>
  <c r="D8" i="1463"/>
  <c r="I7" i="1463"/>
  <c r="H7" i="1463"/>
  <c r="D7" i="1463"/>
  <c r="G6" i="1463"/>
  <c r="I26" i="1463" s="1"/>
  <c r="F6" i="1463"/>
  <c r="C6" i="1463"/>
  <c r="D6" i="1463" s="1"/>
  <c r="B6" i="1463"/>
  <c r="H123" i="1464" l="1"/>
  <c r="H101" i="1464"/>
  <c r="I108" i="1464"/>
  <c r="I106" i="1464" s="1"/>
  <c r="I53" i="1464"/>
  <c r="I70" i="1464"/>
  <c r="I36" i="1464"/>
  <c r="I35" i="1464" s="1"/>
  <c r="I31" i="1464"/>
  <c r="I55" i="1464"/>
  <c r="I94" i="1464"/>
  <c r="I93" i="1464" s="1"/>
  <c r="I98" i="1464"/>
  <c r="H28" i="1464"/>
  <c r="I7" i="1464"/>
  <c r="I6" i="1464" s="1"/>
  <c r="H35" i="1464"/>
  <c r="H59" i="1464"/>
  <c r="I69" i="1464"/>
  <c r="I68" i="1464" s="1"/>
  <c r="H37" i="1463"/>
  <c r="H64" i="1464"/>
  <c r="H109" i="1464"/>
  <c r="I71" i="1464"/>
  <c r="I37" i="1464"/>
  <c r="H14" i="1464"/>
  <c r="I32" i="1464"/>
  <c r="H117" i="1464"/>
  <c r="I27" i="1464"/>
  <c r="I20" i="1464" s="1"/>
  <c r="I66" i="1464"/>
  <c r="I64" i="1464" s="1"/>
  <c r="I122" i="1464"/>
  <c r="I121" i="1464" s="1"/>
  <c r="I29" i="1464"/>
  <c r="I13" i="1464"/>
  <c r="I12" i="1464" s="1"/>
  <c r="I30" i="1464"/>
  <c r="I54" i="1464"/>
  <c r="I8" i="1464"/>
  <c r="I60" i="1464"/>
  <c r="I59" i="1464" s="1"/>
  <c r="I38" i="1463"/>
  <c r="I37" i="1463" s="1"/>
  <c r="I56" i="1464"/>
  <c r="I99" i="1464"/>
  <c r="I12" i="1463"/>
  <c r="I6" i="1463" s="1"/>
  <c r="I33" i="1464"/>
  <c r="I57" i="1464"/>
  <c r="I89" i="1464"/>
  <c r="I88" i="1464" s="1"/>
  <c r="I100" i="1464"/>
  <c r="I105" i="1464"/>
  <c r="I104" i="1464" s="1"/>
  <c r="H6" i="1464"/>
  <c r="I10" i="1464"/>
  <c r="H20" i="1464"/>
  <c r="H6" i="1463"/>
  <c r="I19" i="1463"/>
  <c r="I33" i="1463"/>
  <c r="I11" i="1464"/>
  <c r="H11" i="1465"/>
  <c r="I52" i="1464" l="1"/>
  <c r="I28" i="1464"/>
  <c r="I97" i="1464"/>
  <c r="G113" i="1462" l="1"/>
  <c r="D113" i="1462"/>
  <c r="F112" i="1462"/>
  <c r="H113" i="1462" s="1"/>
  <c r="H112" i="1462" s="1"/>
  <c r="E112" i="1462"/>
  <c r="C112" i="1462"/>
  <c r="D112" i="1462" s="1"/>
  <c r="B112" i="1462"/>
  <c r="H111" i="1462"/>
  <c r="G111" i="1462"/>
  <c r="D111" i="1462"/>
  <c r="H110" i="1462"/>
  <c r="G110" i="1462"/>
  <c r="D110" i="1462"/>
  <c r="H109" i="1462"/>
  <c r="G109" i="1462"/>
  <c r="D109" i="1462"/>
  <c r="H108" i="1462"/>
  <c r="F108" i="1462"/>
  <c r="G108" i="1462" s="1"/>
  <c r="E108" i="1462"/>
  <c r="C108" i="1462"/>
  <c r="D108" i="1462" s="1"/>
  <c r="B108" i="1462"/>
  <c r="G107" i="1462"/>
  <c r="D107" i="1462"/>
  <c r="G106" i="1462"/>
  <c r="D106" i="1462"/>
  <c r="F105" i="1462"/>
  <c r="H107" i="1462" s="1"/>
  <c r="E105" i="1462"/>
  <c r="C105" i="1462"/>
  <c r="D105" i="1462" s="1"/>
  <c r="B105" i="1462"/>
  <c r="H104" i="1462"/>
  <c r="G104" i="1462"/>
  <c r="D104" i="1462"/>
  <c r="G103" i="1462"/>
  <c r="D103" i="1462"/>
  <c r="G102" i="1462"/>
  <c r="D102" i="1462"/>
  <c r="F101" i="1462"/>
  <c r="H103" i="1462" s="1"/>
  <c r="E101" i="1462"/>
  <c r="C101" i="1462"/>
  <c r="D101" i="1462" s="1"/>
  <c r="B101" i="1462"/>
  <c r="H100" i="1462"/>
  <c r="G100" i="1462"/>
  <c r="D100" i="1462"/>
  <c r="H99" i="1462"/>
  <c r="G99" i="1462"/>
  <c r="G98" i="1462"/>
  <c r="D98" i="1462"/>
  <c r="G97" i="1462"/>
  <c r="D97" i="1462"/>
  <c r="G96" i="1462"/>
  <c r="D96" i="1462"/>
  <c r="G95" i="1462"/>
  <c r="D95" i="1462"/>
  <c r="F94" i="1462"/>
  <c r="H98" i="1462" s="1"/>
  <c r="E94" i="1462"/>
  <c r="C94" i="1462"/>
  <c r="D94" i="1462" s="1"/>
  <c r="B94" i="1462"/>
  <c r="H93" i="1462"/>
  <c r="G93" i="1462"/>
  <c r="D93" i="1462"/>
  <c r="G92" i="1462"/>
  <c r="D92" i="1462"/>
  <c r="G91" i="1462"/>
  <c r="D91" i="1462"/>
  <c r="G90" i="1462"/>
  <c r="D90" i="1462"/>
  <c r="G89" i="1462"/>
  <c r="D89" i="1462"/>
  <c r="F88" i="1462"/>
  <c r="H89" i="1462" s="1"/>
  <c r="E88" i="1462"/>
  <c r="C88" i="1462"/>
  <c r="D88" i="1462" s="1"/>
  <c r="B88" i="1462"/>
  <c r="G87" i="1462"/>
  <c r="D87" i="1462"/>
  <c r="F86" i="1462"/>
  <c r="H87" i="1462" s="1"/>
  <c r="H86" i="1462" s="1"/>
  <c r="E86" i="1462"/>
  <c r="C86" i="1462"/>
  <c r="D86" i="1462" s="1"/>
  <c r="B86" i="1462"/>
  <c r="G85" i="1462"/>
  <c r="F84" i="1462"/>
  <c r="H85" i="1462" s="1"/>
  <c r="H84" i="1462" s="1"/>
  <c r="E84" i="1462"/>
  <c r="C84" i="1462"/>
  <c r="B84" i="1462"/>
  <c r="H83" i="1462"/>
  <c r="G83" i="1462"/>
  <c r="G82" i="1462"/>
  <c r="D82" i="1462"/>
  <c r="G81" i="1462"/>
  <c r="G80" i="1462"/>
  <c r="D80" i="1462"/>
  <c r="G79" i="1462"/>
  <c r="D79" i="1462"/>
  <c r="G78" i="1462"/>
  <c r="D78" i="1462"/>
  <c r="G77" i="1462"/>
  <c r="D77" i="1462"/>
  <c r="H76" i="1462"/>
  <c r="G76" i="1462"/>
  <c r="D76" i="1462"/>
  <c r="G75" i="1462"/>
  <c r="D75" i="1462"/>
  <c r="G74" i="1462"/>
  <c r="D74" i="1462"/>
  <c r="G73" i="1462"/>
  <c r="D73" i="1462"/>
  <c r="G72" i="1462"/>
  <c r="D72" i="1462"/>
  <c r="F71" i="1462"/>
  <c r="H81" i="1462" s="1"/>
  <c r="E71" i="1462"/>
  <c r="C71" i="1462"/>
  <c r="D71" i="1462" s="1"/>
  <c r="B71" i="1462"/>
  <c r="G70" i="1462"/>
  <c r="D70" i="1462"/>
  <c r="G69" i="1462"/>
  <c r="D69" i="1462"/>
  <c r="G68" i="1462"/>
  <c r="D68" i="1462"/>
  <c r="G67" i="1462"/>
  <c r="G66" i="1462"/>
  <c r="D66" i="1462"/>
  <c r="H65" i="1462"/>
  <c r="G65" i="1462"/>
  <c r="D65" i="1462"/>
  <c r="H64" i="1462"/>
  <c r="G64" i="1462"/>
  <c r="D64" i="1462"/>
  <c r="G63" i="1462"/>
  <c r="D63" i="1462"/>
  <c r="G62" i="1462"/>
  <c r="D62" i="1462"/>
  <c r="G61" i="1462"/>
  <c r="D61" i="1462"/>
  <c r="G60" i="1462"/>
  <c r="D60" i="1462"/>
  <c r="G59" i="1462"/>
  <c r="D59" i="1462"/>
  <c r="H58" i="1462"/>
  <c r="G58" i="1462"/>
  <c r="D58" i="1462"/>
  <c r="H57" i="1462"/>
  <c r="G57" i="1462"/>
  <c r="D57" i="1462"/>
  <c r="G56" i="1462"/>
  <c r="D56" i="1462"/>
  <c r="G55" i="1462"/>
  <c r="D55" i="1462"/>
  <c r="G54" i="1462"/>
  <c r="D54" i="1462"/>
  <c r="F53" i="1462"/>
  <c r="H70" i="1462" s="1"/>
  <c r="E53" i="1462"/>
  <c r="C53" i="1462"/>
  <c r="D53" i="1462" s="1"/>
  <c r="B53" i="1462"/>
  <c r="H52" i="1462"/>
  <c r="G52" i="1462"/>
  <c r="H51" i="1462"/>
  <c r="G51" i="1462"/>
  <c r="D51" i="1462"/>
  <c r="G50" i="1462"/>
  <c r="G49" i="1462"/>
  <c r="D49" i="1462"/>
  <c r="G48" i="1462"/>
  <c r="D48" i="1462"/>
  <c r="G47" i="1462"/>
  <c r="D47" i="1462"/>
  <c r="G46" i="1462"/>
  <c r="D46" i="1462"/>
  <c r="H45" i="1462"/>
  <c r="G45" i="1462"/>
  <c r="D45" i="1462"/>
  <c r="H44" i="1462"/>
  <c r="G44" i="1462"/>
  <c r="D44" i="1462"/>
  <c r="G43" i="1462"/>
  <c r="D43" i="1462"/>
  <c r="G42" i="1462"/>
  <c r="D42" i="1462"/>
  <c r="G41" i="1462"/>
  <c r="D41" i="1462"/>
  <c r="F40" i="1462"/>
  <c r="H50" i="1462" s="1"/>
  <c r="E40" i="1462"/>
  <c r="C40" i="1462"/>
  <c r="D40" i="1462" s="1"/>
  <c r="B40" i="1462"/>
  <c r="H38" i="1462"/>
  <c r="G38" i="1462"/>
  <c r="D38" i="1462"/>
  <c r="G37" i="1462"/>
  <c r="D37" i="1462"/>
  <c r="G36" i="1462"/>
  <c r="D36" i="1462"/>
  <c r="G35" i="1462"/>
  <c r="D35" i="1462"/>
  <c r="H34" i="1462"/>
  <c r="G34" i="1462"/>
  <c r="D34" i="1462"/>
  <c r="H33" i="1462"/>
  <c r="G33" i="1462"/>
  <c r="D33" i="1462"/>
  <c r="H32" i="1462"/>
  <c r="G32" i="1462"/>
  <c r="D32" i="1462"/>
  <c r="H31" i="1462"/>
  <c r="G31" i="1462"/>
  <c r="D31" i="1462"/>
  <c r="G30" i="1462"/>
  <c r="D30" i="1462"/>
  <c r="G29" i="1462"/>
  <c r="D29" i="1462"/>
  <c r="G28" i="1462"/>
  <c r="D28" i="1462"/>
  <c r="H27" i="1462"/>
  <c r="G27" i="1462"/>
  <c r="D27" i="1462"/>
  <c r="H26" i="1462"/>
  <c r="G26" i="1462"/>
  <c r="D26" i="1462"/>
  <c r="H25" i="1462"/>
  <c r="G25" i="1462"/>
  <c r="D25" i="1462"/>
  <c r="G24" i="1462"/>
  <c r="D24" i="1462"/>
  <c r="G23" i="1462"/>
  <c r="D23" i="1462"/>
  <c r="F22" i="1462"/>
  <c r="H24" i="1462" s="1"/>
  <c r="E22" i="1462"/>
  <c r="C22" i="1462"/>
  <c r="D22" i="1462" s="1"/>
  <c r="B22" i="1462"/>
  <c r="G21" i="1462"/>
  <c r="G20" i="1462"/>
  <c r="G19" i="1462"/>
  <c r="D19" i="1462"/>
  <c r="G18" i="1462"/>
  <c r="D18" i="1462"/>
  <c r="G17" i="1462"/>
  <c r="D17" i="1462"/>
  <c r="G16" i="1462"/>
  <c r="D16" i="1462"/>
  <c r="G15" i="1462"/>
  <c r="D15" i="1462"/>
  <c r="G14" i="1462"/>
  <c r="D14" i="1462"/>
  <c r="G13" i="1462"/>
  <c r="D13" i="1462"/>
  <c r="H12" i="1462"/>
  <c r="G12" i="1462"/>
  <c r="D12" i="1462"/>
  <c r="G11" i="1462"/>
  <c r="D11" i="1462"/>
  <c r="G10" i="1462"/>
  <c r="D10" i="1462"/>
  <c r="G9" i="1462"/>
  <c r="D9" i="1462"/>
  <c r="G8" i="1462"/>
  <c r="D8" i="1462"/>
  <c r="G7" i="1462"/>
  <c r="D7" i="1462"/>
  <c r="F6" i="1462"/>
  <c r="H18" i="1462" s="1"/>
  <c r="E6" i="1462"/>
  <c r="C6" i="1462"/>
  <c r="D6" i="1462" s="1"/>
  <c r="B6" i="1462"/>
  <c r="G101" i="1461"/>
  <c r="D101" i="1461"/>
  <c r="F100" i="1461"/>
  <c r="G100" i="1461" s="1"/>
  <c r="E100" i="1461"/>
  <c r="C100" i="1461"/>
  <c r="D100" i="1461" s="1"/>
  <c r="B100" i="1461"/>
  <c r="H99" i="1461"/>
  <c r="G99" i="1461"/>
  <c r="D99" i="1461"/>
  <c r="H98" i="1461"/>
  <c r="G98" i="1461"/>
  <c r="D98" i="1461"/>
  <c r="H97" i="1461"/>
  <c r="G97" i="1461"/>
  <c r="D97" i="1461"/>
  <c r="G96" i="1461"/>
  <c r="D96" i="1461"/>
  <c r="F95" i="1461"/>
  <c r="H96" i="1461" s="1"/>
  <c r="H95" i="1461" s="1"/>
  <c r="E95" i="1461"/>
  <c r="C95" i="1461"/>
  <c r="D95" i="1461" s="1"/>
  <c r="B95" i="1461"/>
  <c r="H94" i="1461"/>
  <c r="G94" i="1461"/>
  <c r="D94" i="1461"/>
  <c r="H93" i="1461"/>
  <c r="G93" i="1461"/>
  <c r="D93" i="1461"/>
  <c r="H92" i="1461"/>
  <c r="H91" i="1461" s="1"/>
  <c r="G92" i="1461"/>
  <c r="D92" i="1461"/>
  <c r="F91" i="1461"/>
  <c r="G91" i="1461" s="1"/>
  <c r="E91" i="1461"/>
  <c r="C91" i="1461"/>
  <c r="D91" i="1461" s="1"/>
  <c r="B91" i="1461"/>
  <c r="H90" i="1461"/>
  <c r="G90" i="1461"/>
  <c r="D90" i="1461"/>
  <c r="H89" i="1461"/>
  <c r="G89" i="1461"/>
  <c r="H88" i="1461"/>
  <c r="G88" i="1461"/>
  <c r="D88" i="1461"/>
  <c r="H87" i="1461"/>
  <c r="G87" i="1461"/>
  <c r="D87" i="1461"/>
  <c r="H86" i="1461"/>
  <c r="H85" i="1461" s="1"/>
  <c r="G86" i="1461"/>
  <c r="D86" i="1461"/>
  <c r="F85" i="1461"/>
  <c r="G85" i="1461" s="1"/>
  <c r="E85" i="1461"/>
  <c r="C85" i="1461"/>
  <c r="D85" i="1461" s="1"/>
  <c r="B85" i="1461"/>
  <c r="H83" i="1461"/>
  <c r="G83" i="1461"/>
  <c r="D83" i="1461"/>
  <c r="H82" i="1461"/>
  <c r="G82" i="1461"/>
  <c r="H81" i="1461"/>
  <c r="G81" i="1461"/>
  <c r="D81" i="1461"/>
  <c r="H80" i="1461"/>
  <c r="G80" i="1461"/>
  <c r="D80" i="1461"/>
  <c r="G79" i="1461"/>
  <c r="D79" i="1461"/>
  <c r="G78" i="1461"/>
  <c r="D78" i="1461"/>
  <c r="F77" i="1461"/>
  <c r="H79" i="1461" s="1"/>
  <c r="E77" i="1461"/>
  <c r="C77" i="1461"/>
  <c r="D77" i="1461" s="1"/>
  <c r="B77" i="1461"/>
  <c r="H76" i="1461"/>
  <c r="G76" i="1461"/>
  <c r="D76" i="1461"/>
  <c r="H75" i="1461"/>
  <c r="G75" i="1461"/>
  <c r="D75" i="1461"/>
  <c r="H74" i="1461"/>
  <c r="G74" i="1461"/>
  <c r="D74" i="1461"/>
  <c r="G73" i="1461"/>
  <c r="D73" i="1461"/>
  <c r="G72" i="1461"/>
  <c r="D72" i="1461"/>
  <c r="F71" i="1461"/>
  <c r="H73" i="1461" s="1"/>
  <c r="E71" i="1461"/>
  <c r="C71" i="1461"/>
  <c r="D71" i="1461" s="1"/>
  <c r="B71" i="1461"/>
  <c r="H70" i="1461"/>
  <c r="G70" i="1461"/>
  <c r="D70" i="1461"/>
  <c r="H69" i="1461"/>
  <c r="G69" i="1461"/>
  <c r="F69" i="1461"/>
  <c r="E69" i="1461"/>
  <c r="C69" i="1461"/>
  <c r="D69" i="1461" s="1"/>
  <c r="B69" i="1461"/>
  <c r="G68" i="1461"/>
  <c r="D68" i="1461"/>
  <c r="G67" i="1461"/>
  <c r="F66" i="1461"/>
  <c r="H68" i="1461" s="1"/>
  <c r="E66" i="1461"/>
  <c r="C66" i="1461"/>
  <c r="B66" i="1461"/>
  <c r="H65" i="1461"/>
  <c r="G65" i="1461"/>
  <c r="D65" i="1461"/>
  <c r="H64" i="1461"/>
  <c r="G64" i="1461"/>
  <c r="D64" i="1461"/>
  <c r="G63" i="1461"/>
  <c r="D63" i="1461"/>
  <c r="G62" i="1461"/>
  <c r="D62" i="1461"/>
  <c r="G61" i="1461"/>
  <c r="D61" i="1461"/>
  <c r="G60" i="1461"/>
  <c r="D60" i="1461"/>
  <c r="H59" i="1461"/>
  <c r="G59" i="1461"/>
  <c r="D59" i="1461"/>
  <c r="H58" i="1461"/>
  <c r="G58" i="1461"/>
  <c r="D58" i="1461"/>
  <c r="G57" i="1461"/>
  <c r="D57" i="1461"/>
  <c r="G56" i="1461"/>
  <c r="D56" i="1461"/>
  <c r="G55" i="1461"/>
  <c r="D55" i="1461"/>
  <c r="F54" i="1461"/>
  <c r="H57" i="1461" s="1"/>
  <c r="E54" i="1461"/>
  <c r="C54" i="1461"/>
  <c r="D54" i="1461" s="1"/>
  <c r="B54" i="1461"/>
  <c r="H53" i="1461"/>
  <c r="G53" i="1461"/>
  <c r="D53" i="1461"/>
  <c r="H52" i="1461"/>
  <c r="G52" i="1461"/>
  <c r="D52" i="1461"/>
  <c r="G51" i="1461"/>
  <c r="D51" i="1461"/>
  <c r="G50" i="1461"/>
  <c r="D50" i="1461"/>
  <c r="G49" i="1461"/>
  <c r="D49" i="1461"/>
  <c r="G48" i="1461"/>
  <c r="D48" i="1461"/>
  <c r="H47" i="1461"/>
  <c r="G47" i="1461"/>
  <c r="D47" i="1461"/>
  <c r="H46" i="1461"/>
  <c r="G46" i="1461"/>
  <c r="D46" i="1461"/>
  <c r="G45" i="1461"/>
  <c r="D45" i="1461"/>
  <c r="G44" i="1461"/>
  <c r="D44" i="1461"/>
  <c r="G43" i="1461"/>
  <c r="D43" i="1461"/>
  <c r="F42" i="1461"/>
  <c r="H45" i="1461" s="1"/>
  <c r="E42" i="1461"/>
  <c r="C42" i="1461"/>
  <c r="D42" i="1461" s="1"/>
  <c r="B42" i="1461"/>
  <c r="H41" i="1461"/>
  <c r="G41" i="1461"/>
  <c r="D41" i="1461"/>
  <c r="H40" i="1461"/>
  <c r="G40" i="1461"/>
  <c r="D40" i="1461"/>
  <c r="G39" i="1461"/>
  <c r="D39" i="1461"/>
  <c r="G38" i="1461"/>
  <c r="D38" i="1461"/>
  <c r="G37" i="1461"/>
  <c r="D37" i="1461"/>
  <c r="G36" i="1461"/>
  <c r="D36" i="1461"/>
  <c r="H35" i="1461"/>
  <c r="G35" i="1461"/>
  <c r="D35" i="1461"/>
  <c r="H34" i="1461"/>
  <c r="G34" i="1461"/>
  <c r="D34" i="1461"/>
  <c r="G33" i="1461"/>
  <c r="D33" i="1461"/>
  <c r="G32" i="1461"/>
  <c r="D32" i="1461"/>
  <c r="G31" i="1461"/>
  <c r="D31" i="1461"/>
  <c r="F30" i="1461"/>
  <c r="H33" i="1461" s="1"/>
  <c r="E30" i="1461"/>
  <c r="C30" i="1461"/>
  <c r="D30" i="1461" s="1"/>
  <c r="B30" i="1461"/>
  <c r="H29" i="1461"/>
  <c r="G29" i="1461"/>
  <c r="D29" i="1461"/>
  <c r="H28" i="1461"/>
  <c r="G28" i="1461"/>
  <c r="D28" i="1461"/>
  <c r="G27" i="1461"/>
  <c r="D27" i="1461"/>
  <c r="G26" i="1461"/>
  <c r="D26" i="1461"/>
  <c r="G25" i="1461"/>
  <c r="D25" i="1461"/>
  <c r="H24" i="1461"/>
  <c r="G24" i="1461"/>
  <c r="D24" i="1461"/>
  <c r="H23" i="1461"/>
  <c r="G23" i="1461"/>
  <c r="D23" i="1461"/>
  <c r="H22" i="1461"/>
  <c r="G22" i="1461"/>
  <c r="D22" i="1461"/>
  <c r="G21" i="1461"/>
  <c r="D21" i="1461"/>
  <c r="G20" i="1461"/>
  <c r="G19" i="1461"/>
  <c r="D19" i="1461"/>
  <c r="F18" i="1461"/>
  <c r="H21" i="1461" s="1"/>
  <c r="E18" i="1461"/>
  <c r="C18" i="1461"/>
  <c r="D18" i="1461" s="1"/>
  <c r="B18" i="1461"/>
  <c r="H17" i="1461"/>
  <c r="G17" i="1461"/>
  <c r="D17" i="1461"/>
  <c r="H16" i="1461"/>
  <c r="G16" i="1461"/>
  <c r="D16" i="1461"/>
  <c r="G15" i="1461"/>
  <c r="D15" i="1461"/>
  <c r="G14" i="1461"/>
  <c r="D14" i="1461"/>
  <c r="G13" i="1461"/>
  <c r="D13" i="1461"/>
  <c r="G12" i="1461"/>
  <c r="D12" i="1461"/>
  <c r="H11" i="1461"/>
  <c r="G11" i="1461"/>
  <c r="D11" i="1461"/>
  <c r="H10" i="1461"/>
  <c r="G10" i="1461"/>
  <c r="D10" i="1461"/>
  <c r="H9" i="1461"/>
  <c r="G9" i="1461"/>
  <c r="D9" i="1461"/>
  <c r="G8" i="1461"/>
  <c r="D8" i="1461"/>
  <c r="G7" i="1461"/>
  <c r="D7" i="1461"/>
  <c r="F6" i="1461"/>
  <c r="H8" i="1461" s="1"/>
  <c r="E6" i="1461"/>
  <c r="C6" i="1461"/>
  <c r="D6" i="1461" s="1"/>
  <c r="B6" i="1461"/>
  <c r="N53" i="1460"/>
  <c r="M53" i="1460"/>
  <c r="L53" i="1460"/>
  <c r="K53" i="1460"/>
  <c r="J53" i="1460"/>
  <c r="I53" i="1460"/>
  <c r="H53" i="1460"/>
  <c r="G53" i="1460"/>
  <c r="F53" i="1460"/>
  <c r="E53" i="1460"/>
  <c r="D53" i="1460"/>
  <c r="C53" i="1460"/>
  <c r="B53" i="1460"/>
  <c r="N48" i="1460"/>
  <c r="M48" i="1460"/>
  <c r="L48" i="1460"/>
  <c r="K48" i="1460"/>
  <c r="J48" i="1460"/>
  <c r="I48" i="1460"/>
  <c r="H48" i="1460"/>
  <c r="G48" i="1460"/>
  <c r="F48" i="1460"/>
  <c r="E48" i="1460"/>
  <c r="D48" i="1460"/>
  <c r="C48" i="1460"/>
  <c r="B48" i="1460"/>
  <c r="N43" i="1460"/>
  <c r="M43" i="1460"/>
  <c r="L43" i="1460"/>
  <c r="K43" i="1460"/>
  <c r="J43" i="1460"/>
  <c r="I43" i="1460"/>
  <c r="H43" i="1460"/>
  <c r="F43" i="1460"/>
  <c r="E43" i="1460"/>
  <c r="D43" i="1460"/>
  <c r="C43" i="1460"/>
  <c r="B43" i="1460"/>
  <c r="O32" i="1460"/>
  <c r="N32" i="1460"/>
  <c r="M32" i="1460"/>
  <c r="L32" i="1460"/>
  <c r="K32" i="1460"/>
  <c r="J32" i="1460"/>
  <c r="I32" i="1460"/>
  <c r="H32" i="1460"/>
  <c r="G32" i="1460"/>
  <c r="F32" i="1460"/>
  <c r="E32" i="1460"/>
  <c r="D32" i="1460"/>
  <c r="C32" i="1460"/>
  <c r="B32" i="1460"/>
  <c r="O31" i="1460"/>
  <c r="O30" i="1460"/>
  <c r="O29" i="1460"/>
  <c r="O28" i="1460"/>
  <c r="O27" i="1460"/>
  <c r="O26" i="1460"/>
  <c r="O25" i="1460"/>
  <c r="O24" i="1460"/>
  <c r="O23" i="1460"/>
  <c r="O22" i="1460"/>
  <c r="O21" i="1460"/>
  <c r="O20" i="1460"/>
  <c r="O19" i="1460"/>
  <c r="O18" i="1460"/>
  <c r="O17" i="1460"/>
  <c r="H7" i="1462" l="1"/>
  <c r="G105" i="1462"/>
  <c r="G40" i="1462"/>
  <c r="H59" i="1462"/>
  <c r="H78" i="1462"/>
  <c r="H60" i="1461"/>
  <c r="G53" i="1462"/>
  <c r="H12" i="1461"/>
  <c r="G30" i="1461"/>
  <c r="G6" i="1461"/>
  <c r="H15" i="1462"/>
  <c r="H95" i="1462"/>
  <c r="H28" i="1462"/>
  <c r="H48" i="1462"/>
  <c r="H31" i="1461"/>
  <c r="H61" i="1462"/>
  <c r="H19" i="1461"/>
  <c r="H18" i="1461" s="1"/>
  <c r="H13" i="1462"/>
  <c r="H48" i="1461"/>
  <c r="H8" i="1462"/>
  <c r="G18" i="1461"/>
  <c r="H67" i="1462"/>
  <c r="G101" i="1462"/>
  <c r="H90" i="1462"/>
  <c r="H88" i="1462" s="1"/>
  <c r="H13" i="1461"/>
  <c r="H35" i="1462"/>
  <c r="H43" i="1461"/>
  <c r="H55" i="1461"/>
  <c r="H102" i="1462"/>
  <c r="H101" i="1462" s="1"/>
  <c r="H55" i="1462"/>
  <c r="H19" i="1462"/>
  <c r="G71" i="1462"/>
  <c r="G84" i="1462"/>
  <c r="H21" i="1462"/>
  <c r="H46" i="1462"/>
  <c r="G94" i="1462"/>
  <c r="H36" i="1461"/>
  <c r="G66" i="1461"/>
  <c r="G54" i="1461"/>
  <c r="H47" i="1462"/>
  <c r="G71" i="1461"/>
  <c r="H106" i="1462"/>
  <c r="H105" i="1462" s="1"/>
  <c r="H25" i="1461"/>
  <c r="H37" i="1461"/>
  <c r="H49" i="1461"/>
  <c r="H61" i="1461"/>
  <c r="H67" i="1461"/>
  <c r="H66" i="1461" s="1"/>
  <c r="H41" i="1462"/>
  <c r="G77" i="1461"/>
  <c r="H9" i="1462"/>
  <c r="G22" i="1462"/>
  <c r="H54" i="1462"/>
  <c r="H73" i="1462"/>
  <c r="H16" i="1462"/>
  <c r="H80" i="1462"/>
  <c r="H96" i="1462"/>
  <c r="H38" i="1461"/>
  <c r="H50" i="1461"/>
  <c r="H72" i="1461"/>
  <c r="H71" i="1461" s="1"/>
  <c r="H29" i="1462"/>
  <c r="G86" i="1462"/>
  <c r="H91" i="1462"/>
  <c r="H14" i="1461"/>
  <c r="H10" i="1462"/>
  <c r="H36" i="1462"/>
  <c r="H74" i="1462"/>
  <c r="G112" i="1462"/>
  <c r="H20" i="1461"/>
  <c r="H32" i="1461"/>
  <c r="H44" i="1461"/>
  <c r="H101" i="1461"/>
  <c r="H100" i="1461" s="1"/>
  <c r="H17" i="1462"/>
  <c r="H69" i="1462"/>
  <c r="H97" i="1462"/>
  <c r="H30" i="1462"/>
  <c r="H43" i="1462"/>
  <c r="H92" i="1462"/>
  <c r="H15" i="1461"/>
  <c r="H11" i="1462"/>
  <c r="H37" i="1462"/>
  <c r="H56" i="1462"/>
  <c r="H75" i="1462"/>
  <c r="H82" i="1462"/>
  <c r="G6" i="1462"/>
  <c r="H20" i="1462"/>
  <c r="H77" i="1462"/>
  <c r="G88" i="1462"/>
  <c r="H14" i="1462"/>
  <c r="H66" i="1462"/>
  <c r="G42" i="1461"/>
  <c r="H72" i="1462"/>
  <c r="H60" i="1462"/>
  <c r="H79" i="1462"/>
  <c r="G95" i="1461"/>
  <c r="H68" i="1462"/>
  <c r="H7" i="1461"/>
  <c r="H26" i="1461"/>
  <c r="H62" i="1461"/>
  <c r="H42" i="1462"/>
  <c r="H49" i="1462"/>
  <c r="H56" i="1461"/>
  <c r="H78" i="1461"/>
  <c r="H77" i="1461" s="1"/>
  <c r="H23" i="1462"/>
  <c r="H62" i="1462"/>
  <c r="H27" i="1461"/>
  <c r="H39" i="1461"/>
  <c r="H51" i="1461"/>
  <c r="H63" i="1461"/>
  <c r="H63" i="1462"/>
  <c r="H71" i="1462" l="1"/>
  <c r="H30" i="1461"/>
  <c r="H54" i="1461"/>
  <c r="H42" i="1461"/>
  <c r="H22" i="1462"/>
  <c r="H53" i="1462"/>
  <c r="H94" i="1462"/>
  <c r="H40" i="1462"/>
  <c r="H6" i="1462"/>
  <c r="H6" i="1461"/>
  <c r="I72" i="1453" l="1"/>
  <c r="L76" i="864" l="1"/>
</calcChain>
</file>

<file path=xl/sharedStrings.xml><?xml version="1.0" encoding="utf-8"?>
<sst xmlns="http://schemas.openxmlformats.org/spreadsheetml/2006/main" count="2400" uniqueCount="910">
  <si>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</si>
  <si>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</si>
  <si>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</si>
  <si>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</si>
  <si>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</si>
  <si>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</si>
  <si>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</si>
  <si>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</si>
  <si>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</si>
  <si>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</si>
  <si>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</si>
  <si>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</si>
  <si>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</si>
  <si>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</si>
  <si>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</si>
  <si>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</si>
  <si>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</si>
  <si>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</si>
  <si>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</si>
  <si>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</si>
  <si>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</si>
  <si>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</si>
  <si>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</si>
  <si>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</si>
  <si>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</si>
  <si>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</si>
  <si>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</si>
  <si>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</si>
  <si>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</si>
  <si>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</si>
  <si>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</si>
  <si>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</si>
  <si>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</si>
  <si>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</si>
  <si>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</si>
  <si>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</si>
  <si>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</si>
  <si>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</si>
  <si>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</si>
  <si>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</si>
  <si>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</si>
  <si>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Rio Tinto Mining and Exploration S.A.C.</t>
  </si>
  <si>
    <t>Tacna</t>
  </si>
  <si>
    <t>Ica</t>
  </si>
  <si>
    <t>DORITA</t>
  </si>
  <si>
    <t>Sociedad Minera Reliquias S.A.C.</t>
  </si>
  <si>
    <t>LEZARD</t>
  </si>
  <si>
    <t>Black Swan Minerals S.A.C.</t>
  </si>
  <si>
    <t>1ra MDIA</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</si>
  <si>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</si>
  <si>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</si>
  <si>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</si>
  <si>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</si>
  <si>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</si>
  <si>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</si>
  <si>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</si>
  <si>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</si>
  <si>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</si>
  <si>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</si>
  <si>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</si>
  <si>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</si>
  <si>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</si>
  <si>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</si>
  <si>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</si>
  <si>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</si>
  <si>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</si>
  <si>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</si>
  <si>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</si>
  <si>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</si>
  <si>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</si>
  <si>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</si>
  <si>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</si>
  <si>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</si>
  <si>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</si>
  <si>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</si>
  <si>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</si>
  <si>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</si>
  <si>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</si>
  <si>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</si>
  <si>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</si>
  <si>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</si>
  <si>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</si>
  <si>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</si>
  <si>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</si>
  <si>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</si>
  <si>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</si>
  <si>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</si>
  <si>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</si>
  <si>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</si>
  <si>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</si>
  <si>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</si>
  <si>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</si>
  <si>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</si>
  <si>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</si>
  <si>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</si>
  <si>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</si>
  <si>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</si>
  <si>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</si>
  <si>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</si>
  <si>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</si>
  <si>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</si>
  <si>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</si>
  <si>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</si>
  <si>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</si>
  <si>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</si>
  <si>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</si>
  <si>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</si>
  <si>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</si>
  <si>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</si>
  <si>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</si>
  <si>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</si>
  <si>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</si>
  <si>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</si>
  <si>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</si>
  <si>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</si>
  <si>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</si>
  <si>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</si>
  <si>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</si>
  <si>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</si>
  <si>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</si>
  <si>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</si>
  <si>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</si>
  <si>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</si>
  <si>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</si>
  <si>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</si>
  <si>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</si>
  <si>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</si>
  <si>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</si>
  <si>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</si>
  <si>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</si>
  <si>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</si>
  <si>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</si>
  <si>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</si>
  <si>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</si>
  <si>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</si>
  <si>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</si>
  <si>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</si>
  <si>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</si>
  <si>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</si>
  <si>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</si>
  <si>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</si>
  <si>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</si>
  <si>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</si>
  <si>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</si>
  <si>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</si>
  <si>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</si>
  <si>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</si>
  <si>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</si>
  <si>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</si>
  <si>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</si>
  <si>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</si>
  <si>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</si>
  <si>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</si>
  <si>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</si>
  <si>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</si>
  <si>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</si>
  <si>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</si>
  <si>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</si>
  <si>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</si>
  <si>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</si>
  <si>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</si>
  <si>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</si>
  <si>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</si>
  <si>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</si>
  <si>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</si>
  <si>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</si>
  <si>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</si>
  <si>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</si>
  <si>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</si>
  <si>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PICHA</t>
  </si>
  <si>
    <t>TAMBOMAYO</t>
  </si>
  <si>
    <t>Teck Perú S.A.</t>
  </si>
  <si>
    <t>ALPAMARCA</t>
  </si>
  <si>
    <t>Nexa Resources Atacocha S.A.A.</t>
  </si>
  <si>
    <t>BERENGUELA</t>
  </si>
  <si>
    <t>CONDORILLO</t>
  </si>
  <si>
    <t>PATACANCHA</t>
  </si>
  <si>
    <t>SARA</t>
  </si>
  <si>
    <t>SUMAC WAYRA</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</si>
  <si>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</si>
  <si>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</si>
  <si>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</si>
  <si>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</si>
  <si>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</si>
  <si>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</si>
  <si>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</si>
  <si>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</si>
  <si>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</si>
  <si>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</si>
  <si>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</si>
  <si>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</si>
  <si>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</si>
  <si>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</si>
  <si>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</si>
  <si>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</si>
  <si>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</si>
  <si>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</si>
  <si>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</si>
  <si>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</si>
  <si>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</si>
  <si>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</si>
  <si>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</si>
  <si>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</si>
  <si>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</si>
  <si>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</si>
  <si>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</si>
  <si>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</si>
  <si>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</si>
  <si>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</si>
  <si>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</si>
  <si>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</si>
  <si>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</si>
  <si>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</si>
  <si>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</si>
  <si>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</si>
  <si>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</si>
  <si>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</si>
  <si>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</si>
  <si>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</si>
  <si>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</si>
  <si>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</si>
  <si>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</si>
  <si>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</si>
  <si>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</si>
  <si>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</si>
  <si>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</si>
  <si>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</si>
  <si>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</si>
  <si>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</si>
  <si>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</si>
  <si>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</si>
  <si>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</si>
  <si>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</si>
  <si>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</si>
  <si>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</si>
  <si>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</si>
  <si>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</si>
  <si>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</si>
  <si>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</si>
  <si>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</si>
  <si>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</si>
  <si>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</si>
  <si>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</si>
  <si>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</si>
  <si>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</si>
  <si>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</si>
  <si>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</si>
  <si>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</si>
  <si>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</si>
  <si>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</si>
  <si>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</si>
  <si>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</si>
  <si>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</si>
  <si>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</si>
  <si>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</si>
  <si>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</si>
  <si>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</si>
  <si>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</si>
  <si>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</si>
  <si>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</si>
  <si>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</si>
  <si>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</si>
  <si>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</si>
  <si>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</si>
  <si>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</si>
  <si>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</si>
  <si>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</si>
  <si>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</si>
  <si>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</si>
  <si>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</si>
  <si>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</si>
  <si>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</si>
  <si>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</si>
  <si>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</si>
  <si>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</si>
  <si>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</si>
  <si>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</si>
  <si>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</si>
  <si>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</si>
  <si>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</si>
  <si>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</si>
  <si>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</si>
  <si>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</si>
  <si>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</si>
  <si>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</si>
  <si>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</si>
  <si>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</si>
  <si>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</si>
  <si>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</si>
  <si>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</si>
  <si>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</si>
  <si>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</si>
  <si>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</si>
  <si>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</si>
  <si>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</si>
  <si>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</si>
  <si>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</si>
  <si>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</si>
  <si>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</si>
  <si>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</si>
  <si>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</si>
  <si>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</si>
  <si>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</si>
  <si>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</si>
  <si>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</si>
  <si>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</si>
  <si>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</si>
  <si>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</si>
  <si>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</si>
  <si>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</si>
  <si>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</si>
  <si>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</si>
  <si>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</si>
  <si>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</si>
  <si>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</si>
  <si>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</si>
  <si>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</si>
  <si>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</si>
  <si>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</si>
  <si>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</si>
  <si>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</si>
  <si>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</si>
  <si>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</si>
  <si>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</si>
  <si>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</si>
  <si>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</si>
  <si>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</si>
  <si>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</si>
  <si>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</si>
  <si>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</si>
  <si>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</si>
  <si>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</si>
  <si>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</si>
  <si>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</si>
  <si>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</si>
  <si>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</si>
  <si>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</si>
  <si>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</si>
  <si>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</si>
  <si>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</si>
  <si>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</si>
  <si>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</si>
  <si>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</si>
  <si>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</si>
  <si>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</si>
  <si>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</si>
  <si>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</si>
  <si>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</si>
  <si>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</si>
  <si>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</si>
  <si>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</si>
  <si>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</si>
  <si>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</si>
  <si>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</si>
  <si>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</si>
  <si>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</si>
  <si>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</si>
  <si>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</si>
  <si>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</si>
  <si>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</si>
  <si>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</si>
  <si>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</si>
  <si>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</si>
  <si>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</si>
  <si>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</si>
  <si>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</si>
  <si>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</si>
  <si>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</si>
  <si>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</si>
  <si>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</si>
  <si>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EJECUCIÓN</t>
  </si>
  <si>
    <t>2023 / 2042</t>
  </si>
  <si>
    <t>2024 / 2029</t>
  </si>
  <si>
    <t>Ampliación Huancapetí</t>
  </si>
  <si>
    <t>Compañía Minera Lincuna S.A.</t>
  </si>
  <si>
    <t>2025 / 2028</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</si>
  <si>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</si>
  <si>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</si>
  <si>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</si>
  <si>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</si>
  <si>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</si>
  <si>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</si>
  <si>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</si>
  <si>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</si>
  <si>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</si>
  <si>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</si>
  <si>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</si>
  <si>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</si>
  <si>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</si>
  <si>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</si>
  <si>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</si>
  <si>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</si>
  <si>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</si>
  <si>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</si>
  <si>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</si>
  <si>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</si>
  <si>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</si>
  <si>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</si>
  <si>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</si>
  <si>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</si>
  <si>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</si>
  <si>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</si>
  <si>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</si>
  <si>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</si>
  <si>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</si>
  <si>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</si>
  <si>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</si>
  <si>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</si>
  <si>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</si>
  <si>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</si>
  <si>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</si>
  <si>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</si>
  <si>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</si>
  <si>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</si>
  <si>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</si>
  <si>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EIAsd</t>
  </si>
  <si>
    <t>MARÍA REYNA</t>
  </si>
  <si>
    <t>PINAYA</t>
  </si>
  <si>
    <t>Kaizen Discovery Perú S.A.C.</t>
  </si>
  <si>
    <t>QANQAWA</t>
  </si>
  <si>
    <t>BHP World Exploration Inc. Sucursal del Perú</t>
  </si>
  <si>
    <t>ROMINA 2</t>
  </si>
  <si>
    <t>ESPERANZA</t>
  </si>
  <si>
    <t>Amaru Resources S.A.C.</t>
  </si>
  <si>
    <t>TASSA</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</si>
  <si>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</si>
  <si>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</si>
  <si>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</si>
  <si>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</si>
  <si>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</si>
  <si>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</si>
  <si>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</si>
  <si>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</si>
  <si>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</si>
  <si>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</si>
  <si>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</si>
  <si>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</si>
  <si>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</si>
  <si>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</si>
  <si>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</si>
  <si>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</si>
  <si>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</si>
  <si>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</si>
  <si>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</si>
  <si>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</si>
  <si>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</si>
  <si>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</si>
  <si>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</si>
  <si>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</si>
  <si>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</si>
  <si>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</si>
  <si>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</si>
  <si>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</si>
  <si>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</si>
  <si>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</si>
  <si>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</si>
  <si>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</si>
  <si>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</si>
  <si>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</si>
  <si>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</si>
  <si>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</si>
  <si>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</si>
  <si>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</si>
  <si>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</si>
  <si>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</si>
  <si>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</si>
  <si>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</si>
  <si>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</si>
  <si>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</si>
  <si>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</si>
  <si>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</si>
  <si>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</si>
  <si>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</si>
  <si>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</si>
  <si>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</si>
  <si>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</si>
  <si>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</si>
  <si>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</si>
  <si>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</si>
  <si>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</si>
  <si>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</si>
  <si>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</si>
  <si>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</si>
  <si>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</si>
  <si>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</si>
  <si>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</si>
  <si>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</si>
  <si>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</si>
  <si>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</si>
  <si>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</si>
  <si>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</si>
  <si>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</si>
  <si>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</si>
  <si>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</si>
  <si>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</si>
  <si>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</si>
  <si>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</si>
  <si>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</si>
  <si>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</si>
  <si>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</si>
  <si>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</si>
  <si>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</si>
  <si>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</si>
  <si>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</si>
  <si>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</si>
  <si>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</si>
  <si>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</si>
  <si>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</si>
  <si>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</si>
  <si>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</si>
  <si>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</si>
  <si>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</si>
  <si>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</si>
  <si>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</si>
  <si>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</si>
  <si>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</si>
  <si>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</si>
  <si>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</si>
  <si>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</si>
  <si>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</si>
  <si>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</si>
  <si>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</si>
  <si>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</si>
  <si>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</si>
  <si>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</si>
  <si>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</si>
  <si>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</si>
  <si>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</si>
  <si>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</si>
  <si>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</si>
  <si>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</si>
  <si>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</si>
  <si>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</si>
  <si>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</si>
  <si>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</si>
  <si>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</si>
  <si>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</si>
  <si>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</si>
  <si>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</si>
  <si>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</si>
  <si>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</si>
  <si>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</si>
  <si>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</si>
  <si>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</si>
  <si>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</si>
  <si>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</si>
  <si>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</si>
  <si>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</si>
  <si>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</si>
  <si>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</si>
  <si>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</si>
  <si>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</si>
  <si>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</si>
  <si>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</si>
  <si>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</si>
  <si>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</si>
  <si>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</si>
  <si>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</si>
  <si>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</si>
  <si>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CAÑARIACO</t>
  </si>
  <si>
    <t>Cañariaco Copper Perú S.A.C</t>
  </si>
  <si>
    <t>Westminster Perú S.A.C.</t>
  </si>
  <si>
    <t>COBREORCO</t>
  </si>
  <si>
    <t>COTABAMBAS</t>
  </si>
  <si>
    <t>Panoro Apurimac S.A.</t>
  </si>
  <si>
    <t>3ra MEIAsd</t>
  </si>
  <si>
    <t>EL GALENO</t>
  </si>
  <si>
    <t>6ta MEIAsd</t>
  </si>
  <si>
    <t>HUARON</t>
  </si>
  <si>
    <t>Pan American Silver Huaron S.A.</t>
  </si>
  <si>
    <t>ISIBILLA</t>
  </si>
  <si>
    <t>Macusani Uranium S.A.C.</t>
  </si>
  <si>
    <t>Uranio</t>
  </si>
  <si>
    <t>KOLPA</t>
  </si>
  <si>
    <t>Compañía Minera Kolpa S.A.</t>
  </si>
  <si>
    <t>LACSHA</t>
  </si>
  <si>
    <t>Zafiro Mining S.A.C.</t>
  </si>
  <si>
    <t>LAS BAMBAS</t>
  </si>
  <si>
    <t>NEAR MINE</t>
  </si>
  <si>
    <t>Consorcio Minero Horizonte S.R.L.</t>
  </si>
  <si>
    <t>Kiwanda S.A.C.</t>
  </si>
  <si>
    <t>QUENAMARI</t>
  </si>
  <si>
    <t>QUILLA</t>
  </si>
  <si>
    <t>SAN GABRIEL</t>
  </si>
  <si>
    <t>Nexa Resources El Porvenir S.A.C.</t>
  </si>
  <si>
    <t>TINA</t>
  </si>
  <si>
    <t>CONSULTA PRELIMINAR</t>
  </si>
  <si>
    <t>Total Genius Iron Mining S.A.C.</t>
  </si>
  <si>
    <t>ATOLLADERO HASRET FE</t>
  </si>
  <si>
    <t>YANANTA</t>
  </si>
  <si>
    <t>Perú Fortescue S.A.C.</t>
  </si>
  <si>
    <t>AUTORIZACIÓN DE EXPLORACIÓN</t>
  </si>
  <si>
    <t>CABALLITO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</si>
  <si>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</si>
  <si>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</si>
  <si>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</si>
  <si>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</si>
  <si>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</si>
  <si>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</si>
  <si>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</si>
  <si>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</si>
  <si>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</si>
  <si>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</si>
  <si>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</si>
  <si>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</si>
  <si>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</si>
  <si>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</si>
  <si>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</si>
  <si>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</si>
  <si>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</si>
  <si>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</si>
  <si>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</si>
  <si>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</si>
  <si>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</si>
  <si>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</si>
  <si>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</si>
  <si>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</si>
  <si>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</si>
  <si>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</si>
  <si>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</si>
  <si>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</si>
  <si>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</si>
  <si>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</si>
  <si>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</si>
  <si>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</si>
  <si>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</si>
  <si>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</si>
  <si>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</si>
  <si>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</si>
  <si>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</si>
  <si>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</si>
  <si>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</si>
  <si>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</si>
  <si>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</si>
  <si>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</si>
  <si>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</si>
  <si>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</si>
  <si>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</si>
  <si>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</si>
  <si>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</si>
  <si>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</si>
  <si>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2024 / 2026</t>
  </si>
  <si>
    <t>Reposición San Rafael</t>
  </si>
  <si>
    <t>2025 / 2027</t>
  </si>
  <si>
    <t>Southern Perú Copper Corporation</t>
  </si>
  <si>
    <t>2026 / 2032</t>
  </si>
  <si>
    <t>Ampliación Huarón</t>
  </si>
  <si>
    <t>Pan American Silver Huarón S.A.C.</t>
  </si>
  <si>
    <t>2026 / 2053</t>
  </si>
  <si>
    <t>Optimización Cerro Verde</t>
  </si>
  <si>
    <t>Sociedad Minera Cerro Verde S.A.A.</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</si>
  <si>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</si>
  <si>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</si>
  <si>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</si>
  <si>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</si>
  <si>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</si>
  <si>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</si>
  <si>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</si>
  <si>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</si>
  <si>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</si>
  <si>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</si>
  <si>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</si>
  <si>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</si>
  <si>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</si>
  <si>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</si>
  <si>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</si>
  <si>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</si>
  <si>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</si>
  <si>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</si>
  <si>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</si>
  <si>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</si>
  <si>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</si>
  <si>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</si>
  <si>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</si>
  <si>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</si>
  <si>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</si>
  <si>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</si>
  <si>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</si>
  <si>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</si>
  <si>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</si>
  <si>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</si>
  <si>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</si>
  <si>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</si>
  <si>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</si>
  <si>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</si>
  <si>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</si>
  <si>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</si>
  <si>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</si>
  <si>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</si>
  <si>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</si>
  <si>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</si>
  <si>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</si>
  <si>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</si>
  <si>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</si>
  <si>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</si>
  <si>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</si>
  <si>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</si>
  <si>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</si>
  <si>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</si>
  <si>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</si>
  <si>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</si>
  <si>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</si>
  <si>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</si>
  <si>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</si>
  <si>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</si>
  <si>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</si>
  <si>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</si>
  <si>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</si>
  <si>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</si>
  <si>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</si>
  <si>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</si>
  <si>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</si>
  <si>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</si>
  <si>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</si>
  <si>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</si>
  <si>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</si>
  <si>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</si>
  <si>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</si>
  <si>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</si>
  <si>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</si>
  <si>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</si>
  <si>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</si>
  <si>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</si>
  <si>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</si>
  <si>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</si>
  <si>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</si>
  <si>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</si>
  <si>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</si>
  <si>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</si>
  <si>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</si>
  <si>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</si>
  <si>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</si>
  <si>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</si>
  <si>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</si>
  <si>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</si>
  <si>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</si>
  <si>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</si>
  <si>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</si>
  <si>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</si>
  <si>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</si>
  <si>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</si>
  <si>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</si>
  <si>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</si>
  <si>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</si>
  <si>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</si>
  <si>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MINERA CRC SOCIEDAD ANONIMA CERRADA</t>
  </si>
  <si>
    <t>HORMIGÓN</t>
  </si>
  <si>
    <t>SÍLICE</t>
  </si>
  <si>
    <t>CAOLÍN</t>
  </si>
  <si>
    <t>ÓNIX</t>
  </si>
  <si>
    <t>2029 / P.D.</t>
  </si>
  <si>
    <t>La Arena Sulfuros</t>
  </si>
  <si>
    <t>SEP</t>
  </si>
  <si>
    <t>EMPRESA MINERA LOS QUENUALES S.A.C.</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</si>
  <si>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</si>
  <si>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</si>
  <si>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</si>
  <si>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</si>
  <si>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OTROS (2025: 3 titulares mineros, 2026: 3 titulares mineros)</t>
  </si>
  <si>
    <t>OTROS** (2025: 3 departamentos, 2026: 3 departamentos)</t>
  </si>
  <si>
    <t>MINERA CASTOR S.A.C.</t>
  </si>
  <si>
    <t>SOCIEDAD MINERA RELIQUIAS S.A.C.</t>
  </si>
  <si>
    <t>MINERA SOTRAMI S.A.</t>
  </si>
  <si>
    <t>2026*</t>
  </si>
  <si>
    <t>FAJA MARGINAL</t>
  </si>
  <si>
    <t>2026**</t>
  </si>
  <si>
    <t>Febrero</t>
  </si>
  <si>
    <t>COQUINA</t>
  </si>
  <si>
    <t>COQUINA (TM)</t>
  </si>
  <si>
    <t>Nd</t>
  </si>
  <si>
    <t>SOBREANDES S.A.C.</t>
  </si>
  <si>
    <t>Marzo</t>
  </si>
  <si>
    <t>Mar.</t>
  </si>
  <si>
    <t>Feb</t>
  </si>
  <si>
    <t>EL MOLLE VERDE S.A.C.</t>
  </si>
  <si>
    <t>BAULANI</t>
  </si>
  <si>
    <t>Gold Fields La Cima S.A.</t>
  </si>
  <si>
    <t>CHAUPI</t>
  </si>
  <si>
    <t>CHOJEC</t>
  </si>
  <si>
    <t>COCHA ESTE</t>
  </si>
  <si>
    <t>COLQUEMAYO</t>
  </si>
  <si>
    <t>Aurora Copper Perú S.A.C.</t>
  </si>
  <si>
    <t>DANIELA</t>
  </si>
  <si>
    <t>Milenium Capitals S.A.</t>
  </si>
  <si>
    <t>EMY</t>
  </si>
  <si>
    <t>ESPERANZA DE IRAY</t>
  </si>
  <si>
    <t>Minera Anto Perú S.A.</t>
  </si>
  <si>
    <t>ILUMINADORA</t>
  </si>
  <si>
    <t>Newmont Perú S.R.L.</t>
  </si>
  <si>
    <t>LLICLLAO</t>
  </si>
  <si>
    <t>PAKA</t>
  </si>
  <si>
    <t>Pahuay Resources S.A.C.</t>
  </si>
  <si>
    <t>PALLANCATA</t>
  </si>
  <si>
    <t>PIRHUA</t>
  </si>
  <si>
    <t>PUCAMAYO SUR</t>
  </si>
  <si>
    <t>Ferroaluminios Perú Nº 4 S.A.C.</t>
  </si>
  <si>
    <t>PUMA</t>
  </si>
  <si>
    <t>RACAYCOCHA</t>
  </si>
  <si>
    <t>RELAVES QUIULACOCHA</t>
  </si>
  <si>
    <t>Cerro de Pasco Resources del Perú S.A.C.</t>
  </si>
  <si>
    <t>ROYROPATA</t>
  </si>
  <si>
    <t>SHAHUINDO</t>
  </si>
  <si>
    <t>SOMBRERO</t>
  </si>
  <si>
    <t>Sombrero Minerales S.A.C.</t>
  </si>
  <si>
    <t>TRAPICHE</t>
  </si>
  <si>
    <t>TRES CRUCES</t>
  </si>
  <si>
    <t>Aurífera Tres Cruces S.A.</t>
  </si>
  <si>
    <t>ANTICONA</t>
  </si>
  <si>
    <t>LANTANA</t>
  </si>
  <si>
    <t>Questdor S.A.C.</t>
  </si>
  <si>
    <t>NUEVA ESPERANZA</t>
  </si>
  <si>
    <t>PASHPAP</t>
  </si>
  <si>
    <t>1ra MFTA</t>
  </si>
  <si>
    <t>CINTO</t>
  </si>
  <si>
    <t>ELIDA</t>
  </si>
  <si>
    <t>Elida Resources S.A.C.</t>
  </si>
  <si>
    <t>LANCONES</t>
  </si>
  <si>
    <t>WAYRA</t>
  </si>
  <si>
    <t>TOTAL ( 69 proyectos)</t>
  </si>
  <si>
    <t>Fecha de consulta: 17 de febrero de 2026.</t>
  </si>
  <si>
    <t>CPEM 2026</t>
  </si>
  <si>
    <t>Cartera de Proyectos de Exploración Minera, edición 2026</t>
  </si>
  <si>
    <t>PERÚ: CARTERA DE PROYECTOS DE EXPLORACIÓN MINERA, EDICIÓN 2026</t>
  </si>
  <si>
    <t>Elaborado por la Dirección de Sostenibilidad y Articulación Minera de la Dirección General de Promoción y Sostenibilidad Minera.</t>
  </si>
  <si>
    <t>ROCA FOSFÓRICA (TM)</t>
  </si>
  <si>
    <t>Abril</t>
  </si>
  <si>
    <t>Abr. 2026</t>
  </si>
  <si>
    <t>Abr.</t>
  </si>
  <si>
    <t>Mar</t>
  </si>
  <si>
    <t>Mayo</t>
  </si>
  <si>
    <t>May. 2025</t>
  </si>
  <si>
    <t>May. 2026</t>
  </si>
  <si>
    <t>Ene-May 2025</t>
  </si>
  <si>
    <t>Ene-May 2026</t>
  </si>
  <si>
    <t>May.</t>
  </si>
  <si>
    <t>Abr</t>
  </si>
  <si>
    <t>SMRL SANTA BARBARA DE TRUJILLO</t>
  </si>
  <si>
    <t xml:space="preserve">PERÚ: CARTERA DE PROYECTOS DE INVERSIÓN MINERA, EDICIÓN MAYO 2026 </t>
  </si>
  <si>
    <t>2025 / P.D.</t>
  </si>
  <si>
    <t>2026 / 2031</t>
  </si>
  <si>
    <t>2026 / 2039</t>
  </si>
  <si>
    <t>2026 / 2041</t>
  </si>
  <si>
    <t>2026 / 2028</t>
  </si>
  <si>
    <t>2026 / 2029</t>
  </si>
  <si>
    <t>2027 / 2035</t>
  </si>
  <si>
    <t>Optimización Carahuacra - San Cristóbal</t>
  </si>
  <si>
    <t>Volcan Compañía Minera S.A.A.</t>
  </si>
  <si>
    <t>2027 / 2030</t>
  </si>
  <si>
    <t>Integración Atacocha-El Porvenir</t>
  </si>
  <si>
    <t xml:space="preserve">Nexa Resources Perú S.A.A. </t>
  </si>
  <si>
    <t>Cartera de Proyectos de Inversión Minera, edición 2026</t>
  </si>
  <si>
    <t>CPIM 2026</t>
  </si>
  <si>
    <t>ROCA FOSFÓRICA</t>
  </si>
  <si>
    <t>Según ESTAMIN Junio 2026</t>
  </si>
  <si>
    <t>Edición Nº 06 - 2026</t>
  </si>
  <si>
    <t>2026
(Ene-Jun)</t>
  </si>
  <si>
    <t>Junio</t>
  </si>
  <si>
    <t>VARIACIÓN INTERANUAL / JUNIO</t>
  </si>
  <si>
    <t>Jun. 2025</t>
  </si>
  <si>
    <t>Jun. 2026</t>
  </si>
  <si>
    <t>VARIACIÓN INTERANUAL ACUMULADA / ENERO-JUNIO</t>
  </si>
  <si>
    <t>Ene-Jun 2025</t>
  </si>
  <si>
    <t>Ene-Jun 2026</t>
  </si>
  <si>
    <r>
      <t>Fuente:  Dirección de Gestión Minera</t>
    </r>
    <r>
      <rPr>
        <sz val="10"/>
        <color theme="1"/>
        <rFont val="Calibri"/>
        <family val="2"/>
      </rPr>
      <t>, DGM/  Fecha de consulta: 30 de julio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</si>
  <si>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30 de julio de 2026.
Elaboración: Dirección General de Promoción y Sostenibilidad Minera, DGPSM.
(*) Información preliminar. Incluye producción aurífera estimada de mineros artesanales de Madre de Dios, Puno, Piura y Arequipa.</t>
  </si>
  <si>
    <t>JUNIO</t>
  </si>
  <si>
    <t>ENERO - JUNIO</t>
  </si>
  <si>
    <t>OTROS (2025: 44 titulares mineros, 2026: 44 titulares mineros)</t>
  </si>
  <si>
    <t>OTROS (2025: 272 titulares mineros, 2026: 282 titulares mineros)</t>
  </si>
  <si>
    <t>OTROS (2025: 30 titulares mineros, 2026: 30 titulares mineros)</t>
  </si>
  <si>
    <t>OTROS (2025: 80 titulares mineros, 2026: 78 titulares mineros)</t>
  </si>
  <si>
    <t>Fuente:  Dirección de Gestión Minera, DGM/  Fecha de consulta: 30 de julio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</si>
  <si>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30 de julio de 2026.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</si>
  <si>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Fuente: Dirección de Gestión Minera, DGM / Fecha de consulta: 30 de julio de 2026.
Elaboración: Dirección General de Promoción y Sostenibilidad Minera, DGPSM.</t>
  </si>
  <si>
    <t>Fuente: Dirección de Gestión Minera, DGM / Fecha de consulta: 30 de julio de 2026.
Elaboración: Dirección General de Promoción y Sostenibilidad Minera, DGPSM.                                                                                                                                 
 (*) Información preliminar</t>
  </si>
  <si>
    <t>Jun.</t>
  </si>
  <si>
    <t>* Tonelada métrica seca.
**Precio del compuesto Mn32%-Fe20%.
Fuente: Bolsa de Metales de Londres, Standard &amp; Poor's Capital IQ. Elaborado por el Ministerio de Energía y Minas. 
Fecha de consulta: 21 de julio de 2026.</t>
  </si>
  <si>
    <t>2026
(Ene - May)</t>
  </si>
  <si>
    <t>VARIACIÓN INTERANUAL * EN MILLONES DE US$ / MAYO</t>
  </si>
  <si>
    <t>VARIACIÓN INTERANUAL ACUMULADA* EN MILLONES DE US$ / ENERO-MAYO</t>
  </si>
  <si>
    <t>VARIACIÓN INTERANUAL * VOLUMEN / MAYO</t>
  </si>
  <si>
    <t>VARIACIÓN INTERANUAL ACUMULADA * VOLUMEN / ENERO-MAYO</t>
  </si>
  <si>
    <t>Fuente: BCRP, Cuadros Estadísticos Mensuales. Elaborado por el Ministerio de Energía y Minas
Fecha de consulta: 30 de julio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</si>
  <si>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May</t>
  </si>
  <si>
    <t>Fuente: BCRP, Cuadros Estadísticos Mensuales. Elaborado por el Ministerio de Energía y Minas.
Fecha de consulta: 30 de julio de 2026.</t>
  </si>
  <si>
    <t>Fuente: BCRP, Cuadros Estadísticos Mensuales. Elaborado por el Ministerio de Energía y Minas
Fecha de consulta: 30 de julio de 2026.</t>
  </si>
  <si>
    <t>2026
(ene-jun)</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</si>
  <si>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30 de julio de 2026.</t>
  </si>
  <si>
    <t>GOLD FIELDS LA CIMA S.A.</t>
  </si>
  <si>
    <t>OPERADORES CONCENTRADOS PERUANOS S.A.C.</t>
  </si>
  <si>
    <t>OTROS (2025: 269 titulares mineros, 2026: 256 titulares mineros)</t>
  </si>
  <si>
    <t>OTROS (2025: 81 titulares mineros, 2026: 79 titulares mineros)</t>
  </si>
  <si>
    <t>OTROS (2025: 127 titulares mineros, 2026: 123 titulares mineros)</t>
  </si>
  <si>
    <t>OTROS (2025: 180 titulares mineros, 2026: 180 titulares mineros)</t>
  </si>
  <si>
    <t>OTROS (2025: 151 titulares mineros, 2026: 143 titulares mineros)</t>
  </si>
  <si>
    <t>OTROS (2025: 129 titulares mineros, 2026: 128 titulares mineros)</t>
  </si>
  <si>
    <t>OTROS (2025: 116 titulares mineros, 2026: 102 titulares mineros)</t>
  </si>
  <si>
    <t>SEGÚN DEPARTAMENTO Y GÉNERO - JUNIO 2026</t>
  </si>
  <si>
    <t>Variación Interanual - Junio</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</si>
  <si>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30 de julio de 2026.</t>
  </si>
  <si>
    <t>Fuente: Dirección General de Minería - Ministerio de Energía y Minas.
 *Las cifras han sido ajustadas a lo reportado por los Titulares Mineros al 31 de julio de 2026.</t>
  </si>
  <si>
    <t>Fuente: Dirección General de Minería - Ministerio de Energía y Minas.
Información proporcionada por los Titulares Mineros a través del Declaración Estadística Mensual (ESTAMIN).
* Las cifras han sido ajustadas a lo reportado por los Titulares Mineros al 30 de julio de 2026.</t>
  </si>
  <si>
    <t>Fuente: Instituto Geológico Minero y Metalúrgico (INGEMMET) /  Fecha de consulta: 06 de julio de 2026.</t>
  </si>
  <si>
    <t>ÁREAS RESTRINGIDAS A LA MINERÍA - JUNIO 2026</t>
  </si>
  <si>
    <r>
      <t>ACTIVIDAD MINERA - JUNIO</t>
    </r>
    <r>
      <rPr>
        <b/>
        <sz val="12"/>
        <rFont val="Calibri"/>
        <family val="2"/>
      </rPr>
      <t xml:space="preserve"> 2026</t>
    </r>
  </si>
  <si>
    <t>Fuente:  Declaración Estadística Mensual (ESTAMIN) - Ministerio de Energía y Minas.   /    Fecha de consulta: 30 de julio de 2026.</t>
  </si>
  <si>
    <t>VARIACIÓN INTERANUAL ACUMULADA / ENERO - JUNIO</t>
  </si>
  <si>
    <t>Fuente: SUNAT, Nota Tributaria. Elaborado por Ministerio de Energía y Minas.
Fecha de consulta: 21 de julio de 2026.
* Incluye Ingresos Tributarios y No Tributarios mineros recaudados por SUNAT.</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</si>
  <si>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05 de agosto de 2026
   Canon Minero 2026
   Regalías Mineras - Datos a julio 2026  
   Derecho de Vigencia y Penalidad - Datos a junio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</si>
  <si>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05 de agosto de 2026
   Canon Minero 2026
   Regalías Mineras - Datos a julio 2026  
   Derecho de Vigencia y Penalidad - Datos a junio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</si>
</sst>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0.000000_-;\-* #,##0.000000_-;_-* &quot;-&quot;??_-;_-@_-"/>
    <numFmt numFmtId="186" formatCode="_-* #,##0.0000_-;\-* #,##0.0000_-;_-* &quot;-&quot;??_-;_-@_-"/>
  </numFmts>
  <fonts count="88"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b/>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0"/>
      <name val="Calibri Light"/>
      <family val="2"/>
      <scheme val="major"/>
    </font>
    <font>
      <sz val="9"/>
      <color rgb="FFFF0000"/>
      <name val="Calibri"/>
      <family val="2"/>
      <scheme val="minor"/>
    </font>
    <font>
      <sz val="7"/>
      <color rgb="FF000000"/>
      <name val="Arial"/>
      <family val="2"/>
    </font>
    <font>
      <sz val="10"/>
      <color theme="1"/>
      <name val="Arial"/>
      <family val="2"/>
    </font>
    <font>
      <sz val="11"/>
      <color rgb="FFC65911"/>
      <name val="Calibri Light"/>
      <family val="2"/>
      <scheme val="major"/>
    </font>
    <font>
      <b/>
      <sz val="11"/>
      <color rgb="FFC55A11"/>
      <name val="Calibri Light"/>
      <family val="2"/>
      <scheme val="major"/>
    </font>
    <font>
      <sz val="11"/>
      <color rgb="FFC55A11"/>
      <name val="Calibri Light"/>
      <family val="2"/>
      <scheme val="major"/>
    </font>
  </fonts>
  <fills count="33">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FF0000"/>
        <bgColor indexed="64"/>
      </patternFill>
    </fill>
    <fill>
      <patternFill patternType="solid">
        <fgColor theme="6" tint="0.59999389629810485"/>
        <bgColor indexed="64"/>
      </patternFill>
    </fill>
  </fills>
  <borders count="76">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right style="thin">
        <color theme="1"/>
      </right>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AAAAAA"/>
      </left>
      <right style="thin">
        <color rgb="FFAAAAAA"/>
      </right>
      <top style="thin">
        <color rgb="FFAAAAAA"/>
      </top>
      <bottom style="thin">
        <color rgb="FFAAAAAA"/>
      </bottom>
      <diagonal/>
    </border>
    <border>
      <left/>
      <right style="dashed">
        <color indexed="64"/>
      </right>
      <top/>
      <bottom/>
      <diagonal/>
    </border>
    <border>
      <left/>
      <right/>
      <top style="thin">
        <color indexed="64"/>
      </top>
      <bottom style="thin">
        <color theme="2" tint="-0.499984740745262"/>
      </bottom>
      <diagonal/>
    </border>
    <border>
      <left/>
      <right/>
      <top style="medium">
        <color rgb="FF5B9BD5"/>
      </top>
      <bottom style="thick">
        <color rgb="FF00B0F0"/>
      </bottom>
      <diagonal/>
    </border>
    <border>
      <left/>
      <right/>
      <top style="thin">
        <color indexed="64"/>
      </top>
      <bottom style="thick">
        <color rgb="FF00B0F0"/>
      </bottom>
      <diagonal/>
    </border>
    <border>
      <left/>
      <right/>
      <top style="thin">
        <color theme="1"/>
      </top>
      <bottom style="thick">
        <color rgb="FF00B0F0"/>
      </bottom>
      <diagonal/>
    </border>
    <border>
      <left/>
      <right/>
      <top style="thick">
        <color rgb="FF00B0F0"/>
      </top>
      <bottom/>
      <diagonal/>
    </border>
    <border>
      <left/>
      <right/>
      <top style="thin">
        <color theme="1"/>
      </top>
      <bottom style="thin">
        <color indexed="64"/>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3" fillId="0" borderId="0" applyBorder="0"/>
    <xf numFmtId="0" fontId="5" fillId="0" borderId="0" applyBorder="0"/>
    <xf numFmtId="43" fontId="1" fillId="0" borderId="0" applyFont="0" applyFill="0" applyBorder="0" applyAlignment="0" applyProtection="0"/>
  </cellStyleXfs>
  <cellXfs count="1154">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5"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6" xfId="0" applyFont="1" applyBorder="1" applyAlignment="1">
      <alignment horizontal="center" vertical="center"/>
    </xf>
    <xf numFmtId="0" fontId="38" fillId="15" borderId="36"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8"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9" fillId="6" borderId="0" xfId="0" applyFont="1" applyFill="1" applyAlignment="1">
      <alignment horizontal="center" vertical="center" wrapText="1"/>
    </xf>
    <xf numFmtId="0" fontId="59" fillId="6" borderId="0" xfId="0" applyFont="1" applyFill="1" applyAlignment="1">
      <alignment vertical="center" wrapText="1"/>
    </xf>
    <xf numFmtId="0" fontId="62" fillId="0" borderId="0" xfId="0" applyFont="1" applyAlignment="1">
      <alignment horizontal="center" vertical="center"/>
    </xf>
    <xf numFmtId="0" fontId="63"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center" vertical="center"/>
    </xf>
    <xf numFmtId="0" fontId="63" fillId="0" borderId="1" xfId="0" applyFont="1" applyBorder="1" applyAlignment="1">
      <alignment vertical="center"/>
    </xf>
    <xf numFmtId="0" fontId="62" fillId="0" borderId="1" xfId="0" applyFont="1" applyBorder="1" applyAlignment="1">
      <alignment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xf>
    <xf numFmtId="0" fontId="62" fillId="0" borderId="2" xfId="0" applyFont="1" applyBorder="1" applyAlignment="1">
      <alignment vertical="center"/>
    </xf>
    <xf numFmtId="0" fontId="62" fillId="0" borderId="2" xfId="0" applyFont="1" applyBorder="1" applyAlignment="1">
      <alignment horizontal="center" vertical="center"/>
    </xf>
    <xf numFmtId="0" fontId="60" fillId="18" borderId="0" xfId="0" applyFont="1" applyFill="1" applyAlignment="1">
      <alignment vertical="center"/>
    </xf>
    <xf numFmtId="0" fontId="61" fillId="18" borderId="42" xfId="0" applyFont="1" applyFill="1" applyBorder="1" applyAlignment="1">
      <alignment vertical="center"/>
    </xf>
    <xf numFmtId="0" fontId="61" fillId="18" borderId="42"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5" fillId="5" borderId="0" xfId="26" applyFont="1" applyFill="1" applyAlignment="1">
      <alignment horizontal="center" vertical="center" wrapText="1"/>
    </xf>
    <xf numFmtId="0" fontId="27" fillId="2" borderId="48" xfId="26" applyFont="1" applyFill="1" applyBorder="1" applyAlignment="1">
      <alignment horizontal="center" vertical="center"/>
    </xf>
    <xf numFmtId="14" fontId="27" fillId="2" borderId="48" xfId="26" applyNumberFormat="1" applyFont="1" applyFill="1" applyBorder="1" applyAlignment="1">
      <alignment horizontal="center" vertical="center"/>
    </xf>
    <xf numFmtId="168" fontId="27" fillId="2" borderId="48" xfId="26" applyNumberFormat="1" applyFont="1" applyFill="1" applyBorder="1" applyAlignment="1">
      <alignment horizontal="center" vertical="center"/>
    </xf>
    <xf numFmtId="3" fontId="25" fillId="2" borderId="48" xfId="26" applyNumberFormat="1" applyFont="1" applyFill="1" applyBorder="1" applyAlignment="1">
      <alignment horizontal="center" vertical="center"/>
    </xf>
    <xf numFmtId="0" fontId="25" fillId="2" borderId="48" xfId="26" applyFont="1" applyFill="1" applyBorder="1" applyAlignment="1">
      <alignment horizontal="center" vertical="center"/>
    </xf>
    <xf numFmtId="14" fontId="25" fillId="2" borderId="48" xfId="26" applyNumberFormat="1" applyFont="1" applyFill="1" applyBorder="1" applyAlignment="1">
      <alignment horizontal="center" vertical="center"/>
    </xf>
    <xf numFmtId="168" fontId="25" fillId="2" borderId="48" xfId="26" applyNumberFormat="1" applyFont="1" applyFill="1" applyBorder="1" applyAlignment="1">
      <alignment horizontal="center" vertical="center"/>
    </xf>
    <xf numFmtId="3" fontId="25" fillId="2" borderId="49" xfId="26" applyNumberFormat="1" applyFont="1" applyFill="1" applyBorder="1" applyAlignment="1">
      <alignment horizontal="center" vertical="center"/>
    </xf>
    <xf numFmtId="0" fontId="25" fillId="2" borderId="49" xfId="26" applyFont="1" applyFill="1" applyBorder="1" applyAlignment="1">
      <alignment horizontal="center" vertical="center"/>
    </xf>
    <xf numFmtId="14" fontId="25" fillId="2" borderId="49" xfId="26" applyNumberFormat="1" applyFont="1" applyFill="1" applyBorder="1" applyAlignment="1">
      <alignment horizontal="center" vertical="center"/>
    </xf>
    <xf numFmtId="168" fontId="25" fillId="2" borderId="49" xfId="26" applyNumberFormat="1" applyFont="1" applyFill="1" applyBorder="1" applyAlignment="1">
      <alignment horizontal="center" vertical="center"/>
    </xf>
    <xf numFmtId="168" fontId="31" fillId="2" borderId="50" xfId="26" applyNumberFormat="1" applyFont="1" applyFill="1" applyBorder="1" applyAlignment="1">
      <alignment horizontal="center" vertical="center"/>
    </xf>
    <xf numFmtId="0" fontId="66" fillId="0" borderId="0" xfId="26" applyFont="1" applyAlignment="1">
      <alignment vertical="center"/>
    </xf>
    <xf numFmtId="14" fontId="66" fillId="0" borderId="0" xfId="26" applyNumberFormat="1" applyFont="1" applyAlignment="1">
      <alignment vertical="center"/>
    </xf>
    <xf numFmtId="0" fontId="67" fillId="0" borderId="0" xfId="26" applyFont="1" applyAlignment="1">
      <alignment vertical="center"/>
    </xf>
    <xf numFmtId="168" fontId="23" fillId="0" borderId="0" xfId="26" applyNumberFormat="1" applyFont="1" applyAlignment="1">
      <alignment vertical="center"/>
    </xf>
    <xf numFmtId="0" fontId="68" fillId="2" borderId="0" xfId="24" quotePrefix="1" applyFont="1" applyFill="1"/>
    <xf numFmtId="0" fontId="69"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0"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1"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1"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2"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1" fillId="0" borderId="0" xfId="19" applyFont="1" applyFill="1"/>
    <xf numFmtId="0" fontId="70" fillId="0" borderId="0" xfId="9" applyFont="1" applyFill="1">
      <alignment horizontal="left"/>
    </xf>
    <xf numFmtId="0" fontId="3" fillId="0" borderId="8" xfId="12" applyFont="1" applyBorder="1"/>
    <xf numFmtId="3" fontId="41" fillId="15" borderId="36" xfId="31" applyNumberFormat="1" applyFont="1" applyFill="1" applyBorder="1" applyAlignment="1">
      <alignment horizontal="center" vertical="center"/>
    </xf>
    <xf numFmtId="3" fontId="41"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1" fillId="2" borderId="36"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0" fontId="70"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2"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8" fillId="2" borderId="48" xfId="26" applyFont="1" applyFill="1" applyBorder="1" applyAlignment="1">
      <alignment horizontal="center" vertical="center"/>
    </xf>
    <xf numFmtId="0" fontId="78" fillId="2" borderId="49" xfId="26" applyFont="1" applyFill="1" applyBorder="1" applyAlignment="1">
      <alignment horizontal="center" vertical="center"/>
    </xf>
    <xf numFmtId="166" fontId="20" fillId="2" borderId="0" xfId="0" applyNumberFormat="1" applyFont="1" applyFill="1"/>
    <xf numFmtId="166" fontId="43" fillId="23" borderId="20" xfId="1" applyNumberFormat="1" applyFont="1" applyFill="1" applyBorder="1" applyAlignment="1">
      <alignment horizontal="center"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3" fillId="13" borderId="26" xfId="9" applyNumberFormat="1" applyFont="1" applyFill="1" applyBorder="1" applyAlignment="1">
      <alignment horizontal="center" vertical="center"/>
    </xf>
    <xf numFmtId="0" fontId="64" fillId="0" borderId="0" xfId="0" quotePrefix="1" applyFont="1" applyAlignment="1">
      <alignment horizontal="left" wrapText="1"/>
    </xf>
    <xf numFmtId="0" fontId="64" fillId="0" borderId="0" xfId="0" applyFont="1" applyAlignment="1">
      <alignment horizontal="left"/>
    </xf>
    <xf numFmtId="0" fontId="64" fillId="0" borderId="0" xfId="0" quotePrefix="1" applyFont="1" applyAlignment="1">
      <alignment horizontal="center" vertical="center" wrapText="1"/>
    </xf>
    <xf numFmtId="0" fontId="64" fillId="0" borderId="0" xfId="0" applyFont="1" applyAlignment="1">
      <alignment horizontal="center" vertical="center"/>
    </xf>
    <xf numFmtId="43" fontId="4" fillId="0" borderId="0" xfId="19" applyFont="1" applyFill="1" applyAlignment="1">
      <alignment horizontal="center"/>
    </xf>
    <xf numFmtId="166" fontId="20" fillId="2" borderId="0" xfId="0" applyNumberFormat="1" applyFont="1" applyFill="1" applyAlignment="1">
      <alignment horizontal="right" vertical="center"/>
    </xf>
    <xf numFmtId="0" fontId="43" fillId="10" borderId="0" xfId="0" applyFont="1" applyFill="1" applyAlignment="1">
      <alignment horizontal="right" vertical="center" indent="1"/>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79"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0"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4" borderId="30" xfId="7" applyFont="1" applyFill="1" applyBorder="1" applyAlignment="1">
      <alignment horizontal="left" wrapText="1"/>
    </xf>
    <xf numFmtId="3" fontId="17" fillId="24"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0"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5" borderId="30" xfId="7" applyFont="1" applyFill="1" applyBorder="1" applyAlignment="1">
      <alignment horizontal="left"/>
    </xf>
    <xf numFmtId="0" fontId="21" fillId="25" borderId="1" xfId="7" applyFont="1" applyFill="1" applyBorder="1" applyAlignment="1">
      <alignment horizontal="center"/>
    </xf>
    <xf numFmtId="3" fontId="21" fillId="25" borderId="1" xfId="7" applyNumberFormat="1" applyFont="1" applyFill="1" applyBorder="1" applyAlignment="1">
      <alignment horizontal="center"/>
    </xf>
    <xf numFmtId="43" fontId="4" fillId="2" borderId="0" xfId="19" applyFont="1" applyFill="1" applyAlignment="1">
      <alignment vertical="center"/>
    </xf>
    <xf numFmtId="0" fontId="17" fillId="26" borderId="30" xfId="7" applyFont="1" applyFill="1" applyBorder="1" applyAlignment="1">
      <alignment horizontal="left" vertical="center"/>
    </xf>
    <xf numFmtId="166" fontId="17" fillId="26" borderId="1" xfId="7" applyNumberFormat="1" applyFont="1" applyFill="1" applyBorder="1" applyAlignment="1">
      <alignment horizontal="center" vertical="center"/>
    </xf>
    <xf numFmtId="166" fontId="38" fillId="26" borderId="1" xfId="7" applyNumberFormat="1" applyFont="1" applyFill="1" applyBorder="1" applyAlignment="1">
      <alignment horizontal="center" vertical="center"/>
    </xf>
    <xf numFmtId="166" fontId="17" fillId="27"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27" borderId="30" xfId="7" applyFont="1" applyFill="1" applyBorder="1" applyAlignment="1">
      <alignment horizontal="left" vertical="center"/>
    </xf>
    <xf numFmtId="0" fontId="21" fillId="0" borderId="0" xfId="7" applyFont="1" applyAlignment="1">
      <alignment horizontal="left" vertical="top" wrapText="1"/>
    </xf>
    <xf numFmtId="0" fontId="49" fillId="0" borderId="0" xfId="0" applyFont="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75" fontId="20" fillId="8" borderId="34"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2" borderId="39" xfId="4" applyNumberFormat="1" applyFont="1" applyFill="1" applyBorder="1" applyAlignment="1">
      <alignment horizontal="center" vertical="center"/>
    </xf>
    <xf numFmtId="175" fontId="4" fillId="0" borderId="39"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0" fontId="20" fillId="8" borderId="34"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2" borderId="57"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58" xfId="1" applyNumberFormat="1" applyFont="1" applyFill="1" applyBorder="1" applyAlignment="1">
      <alignment horizontal="right" vertical="center"/>
    </xf>
    <xf numFmtId="166" fontId="4" fillId="2" borderId="4" xfId="1" applyNumberFormat="1" applyFont="1" applyFill="1" applyBorder="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0" fontId="41" fillId="8" borderId="40" xfId="9" applyFont="1" applyFill="1" applyBorder="1" applyAlignment="1">
      <alignment horizontal="left" vertical="center"/>
    </xf>
    <xf numFmtId="175" fontId="41" fillId="8" borderId="40"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60" xfId="1" applyNumberFormat="1" applyFont="1" applyFill="1" applyBorder="1" applyAlignment="1">
      <alignment horizontal="center" vertical="center"/>
    </xf>
    <xf numFmtId="166" fontId="41" fillId="8" borderId="61"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62"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75" fontId="41" fillId="8" borderId="40"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57" xfId="4" applyNumberFormat="1" applyFont="1" applyFill="1" applyBorder="1" applyAlignment="1">
      <alignment horizontal="center" vertical="center"/>
    </xf>
    <xf numFmtId="0" fontId="21" fillId="25" borderId="13" xfId="7" applyFont="1" applyFill="1" applyBorder="1" applyAlignment="1">
      <alignment horizontal="center"/>
    </xf>
    <xf numFmtId="166" fontId="17" fillId="26" borderId="13" xfId="7" applyNumberFormat="1" applyFont="1" applyFill="1" applyBorder="1" applyAlignment="1">
      <alignment horizontal="center" vertical="center"/>
    </xf>
    <xf numFmtId="166" fontId="17" fillId="27"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56"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39" xfId="7" applyNumberFormat="1" applyFont="1" applyBorder="1" applyAlignment="1">
      <alignment horizontal="left"/>
    </xf>
    <xf numFmtId="14" fontId="29" fillId="2" borderId="47" xfId="26" applyNumberFormat="1" applyFont="1" applyFill="1" applyBorder="1" applyAlignment="1">
      <alignment horizontal="center" vertical="center"/>
    </xf>
    <xf numFmtId="168" fontId="29" fillId="2" borderId="47" xfId="26" applyNumberFormat="1" applyFont="1" applyFill="1" applyBorder="1" applyAlignment="1">
      <alignment horizontal="center" vertical="center"/>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184" fontId="29" fillId="2" borderId="51"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48" xfId="26" applyNumberFormat="1" applyFont="1" applyFill="1" applyBorder="1" applyAlignment="1">
      <alignment horizontal="center" vertical="center"/>
    </xf>
    <xf numFmtId="168" fontId="29" fillId="2" borderId="48" xfId="26" applyNumberFormat="1" applyFont="1" applyFill="1" applyBorder="1" applyAlignment="1">
      <alignment horizontal="center" vertical="center"/>
    </xf>
    <xf numFmtId="14" fontId="29" fillId="2" borderId="53" xfId="26" applyNumberFormat="1" applyFont="1" applyFill="1" applyBorder="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47" xfId="26" applyFont="1" applyFill="1" applyBorder="1" applyAlignment="1">
      <alignment horizontal="center" vertical="center"/>
    </xf>
    <xf numFmtId="0" fontId="27" fillId="2" borderId="47" xfId="26" applyFont="1" applyFill="1" applyBorder="1" applyAlignment="1">
      <alignment horizontal="center" vertical="center"/>
    </xf>
    <xf numFmtId="3" fontId="27" fillId="2" borderId="47" xfId="26" applyNumberFormat="1" applyFont="1" applyFill="1" applyBorder="1" applyAlignment="1">
      <alignment horizontal="center" vertical="center"/>
    </xf>
    <xf numFmtId="14" fontId="27" fillId="2" borderId="47" xfId="26" applyNumberFormat="1" applyFont="1" applyFill="1" applyBorder="1" applyAlignment="1">
      <alignment horizontal="center" vertical="center"/>
    </xf>
    <xf numFmtId="168" fontId="27" fillId="2" borderId="47" xfId="26" applyNumberFormat="1" applyFont="1" applyFill="1" applyBorder="1" applyAlignment="1">
      <alignment horizontal="center" vertical="center"/>
    </xf>
    <xf numFmtId="168" fontId="27" fillId="2" borderId="54" xfId="26" applyNumberFormat="1" applyFont="1" applyFill="1" applyBorder="1" applyAlignment="1">
      <alignment horizontal="center" vertical="center"/>
    </xf>
    <xf numFmtId="168" fontId="27" fillId="2" borderId="0" xfId="26" applyNumberFormat="1" applyFont="1" applyFill="1" applyAlignment="1">
      <alignment horizontal="center" vertical="center"/>
    </xf>
    <xf numFmtId="0" fontId="77" fillId="2" borderId="48" xfId="26" applyFont="1" applyFill="1" applyBorder="1" applyAlignment="1">
      <alignment horizontal="center" vertical="center"/>
    </xf>
    <xf numFmtId="168" fontId="25" fillId="2" borderId="63"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5" fontId="20" fillId="8" borderId="57" xfId="4" applyNumberFormat="1" applyFont="1" applyFill="1" applyBorder="1" applyAlignment="1">
      <alignment horizontal="center" vertical="center"/>
    </xf>
    <xf numFmtId="0" fontId="4" fillId="0" borderId="45" xfId="9" applyFont="1" applyFill="1" applyBorder="1" applyAlignment="1">
      <alignment horizontal="left" vertical="center" indent="1"/>
    </xf>
    <xf numFmtId="175" fontId="4" fillId="2" borderId="27" xfId="4"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2" fontId="21" fillId="4" borderId="39" xfId="7" applyNumberFormat="1" applyFont="1" applyFill="1" applyBorder="1" applyAlignment="1">
      <alignment horizontal="left"/>
    </xf>
    <xf numFmtId="0" fontId="42" fillId="0" borderId="0" xfId="0" applyFont="1" applyAlignment="1">
      <alignment horizontal="left"/>
    </xf>
    <xf numFmtId="0" fontId="45" fillId="0" borderId="0" xfId="0" applyFont="1" applyAlignment="1">
      <alignment horizontal="left" indent="1"/>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0" fontId="4" fillId="2" borderId="16" xfId="0" applyFont="1" applyFill="1" applyBorder="1"/>
    <xf numFmtId="0" fontId="21" fillId="0" borderId="16" xfId="7" applyFont="1" applyBorder="1" applyAlignment="1">
      <alignment horizontal="left"/>
    </xf>
    <xf numFmtId="3" fontId="39" fillId="0" borderId="23" xfId="7" applyNumberFormat="1" applyFont="1" applyBorder="1" applyAlignment="1">
      <alignment horizontal="center" vertical="center"/>
    </xf>
    <xf numFmtId="3" fontId="22" fillId="4" borderId="0" xfId="7" applyNumberFormat="1" applyFont="1" applyFill="1" applyAlignment="1">
      <alignment horizontal="center" vertical="center"/>
    </xf>
    <xf numFmtId="0" fontId="4" fillId="21" borderId="0" xfId="12" applyFont="1" applyFill="1"/>
    <xf numFmtId="3" fontId="21" fillId="0" borderId="5" xfId="7" applyNumberFormat="1" applyFont="1" applyBorder="1" applyAlignment="1">
      <alignment horizontal="center" vertical="center"/>
    </xf>
    <xf numFmtId="168" fontId="21" fillId="0" borderId="5" xfId="7" applyNumberFormat="1" applyFont="1" applyBorder="1" applyAlignment="1">
      <alignment horizontal="center" vertical="center"/>
    </xf>
    <xf numFmtId="4" fontId="21" fillId="0" borderId="58" xfId="7" applyNumberFormat="1" applyFont="1" applyBorder="1" applyAlignment="1">
      <alignment horizontal="center" vertical="center"/>
    </xf>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4" fontId="21" fillId="0" borderId="24" xfId="7" applyNumberFormat="1" applyFont="1" applyBorder="1" applyAlignment="1">
      <alignment horizontal="center" vertical="center"/>
    </xf>
    <xf numFmtId="0" fontId="4" fillId="2" borderId="16" xfId="9" applyFont="1" applyBorder="1">
      <alignment horizontal="left"/>
    </xf>
    <xf numFmtId="3" fontId="39" fillId="0" borderId="8" xfId="7" applyNumberFormat="1" applyFont="1" applyBorder="1" applyAlignment="1">
      <alignment horizontal="center" vertical="center"/>
    </xf>
    <xf numFmtId="0" fontId="41" fillId="8" borderId="30" xfId="9" applyFont="1" applyFill="1" applyBorder="1" applyAlignment="1"/>
    <xf numFmtId="166" fontId="38" fillId="27" borderId="1" xfId="7" applyNumberFormat="1" applyFont="1" applyFill="1" applyBorder="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166" fontId="43" fillId="10" borderId="26" xfId="1"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175" fontId="4" fillId="0" borderId="2" xfId="4" applyNumberFormat="1" applyFont="1" applyFill="1" applyBorder="1" applyAlignment="1">
      <alignment horizontal="center" vertical="center"/>
    </xf>
    <xf numFmtId="166" fontId="4" fillId="0" borderId="0" xfId="1"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0" borderId="0" xfId="19" applyNumberFormat="1" applyFont="1" applyFill="1" applyBorder="1" applyAlignment="1">
      <alignment horizontal="center" vertical="center"/>
    </xf>
    <xf numFmtId="165" fontId="4" fillId="0" borderId="0" xfId="19" applyNumberFormat="1" applyFont="1" applyFill="1" applyBorder="1" applyAlignment="1">
      <alignment horizontal="center" vertical="center"/>
    </xf>
    <xf numFmtId="166" fontId="4" fillId="2" borderId="28" xfId="1"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45"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16" xfId="4" applyNumberFormat="1" applyFont="1" applyFill="1" applyBorder="1" applyAlignment="1">
      <alignment horizontal="left" vertical="center"/>
    </xf>
    <xf numFmtId="171" fontId="4" fillId="0" borderId="16" xfId="4" applyNumberFormat="1" applyFont="1" applyFill="1" applyBorder="1" applyAlignment="1">
      <alignment horizontal="center" vertical="center"/>
    </xf>
    <xf numFmtId="165" fontId="4" fillId="0" borderId="0" xfId="4" applyFont="1" applyFill="1" applyBorder="1" applyAlignment="1">
      <alignment horizontal="center" vertical="center"/>
    </xf>
    <xf numFmtId="166" fontId="0" fillId="0" borderId="0" xfId="0" applyNumberFormat="1" applyAlignment="1">
      <alignment horizontal="center" vertical="center"/>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75" fontId="3" fillId="0" borderId="0" xfId="12" applyNumberFormat="1" applyFont="1" applyAlignment="1">
      <alignment horizontal="right" vertical="center" wrapText="1"/>
    </xf>
    <xf numFmtId="10" fontId="3" fillId="0" borderId="8" xfId="1" applyNumberFormat="1" applyFont="1" applyBorder="1" applyAlignment="1">
      <alignment horizontal="center" vertical="center" wrapText="1"/>
    </xf>
    <xf numFmtId="10" fontId="4" fillId="0" borderId="0" xfId="11" applyNumberFormat="1" applyFont="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0" fontId="4" fillId="0" borderId="0" xfId="11" applyNumberFormat="1" applyFont="1" applyFill="1" applyBorder="1" applyAlignment="1">
      <alignment horizontal="center" vertical="center" wrapText="1"/>
    </xf>
    <xf numFmtId="0" fontId="4" fillId="0" borderId="64" xfId="12" applyFont="1" applyBorder="1"/>
    <xf numFmtId="175" fontId="4" fillId="0" borderId="7" xfId="0" applyNumberFormat="1" applyFont="1" applyBorder="1"/>
    <xf numFmtId="0" fontId="43" fillId="10" borderId="7" xfId="12"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0" fontId="21" fillId="29" borderId="0" xfId="0" applyFont="1" applyFill="1" applyAlignment="1">
      <alignment horizontal="left"/>
    </xf>
    <xf numFmtId="3" fontId="21" fillId="29" borderId="0" xfId="0" applyNumberFormat="1" applyFont="1" applyFill="1" applyAlignment="1">
      <alignment horizontal="right"/>
    </xf>
    <xf numFmtId="0" fontId="17" fillId="30" borderId="1" xfId="0" applyFont="1" applyFill="1" applyBorder="1" applyAlignment="1">
      <alignment horizontal="left"/>
    </xf>
    <xf numFmtId="166" fontId="17" fillId="30" borderId="1" xfId="0" applyNumberFormat="1" applyFont="1" applyFill="1" applyBorder="1"/>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166" fontId="20" fillId="12" borderId="65" xfId="1" applyNumberFormat="1" applyFont="1" applyFill="1" applyBorder="1" applyAlignment="1">
      <alignment horizontal="right" vertical="center"/>
    </xf>
    <xf numFmtId="175" fontId="20" fillId="8" borderId="32" xfId="4" applyNumberFormat="1" applyFont="1" applyFill="1" applyBorder="1" applyAlignment="1">
      <alignment horizontal="right"/>
    </xf>
    <xf numFmtId="9" fontId="20" fillId="8" borderId="66" xfId="1" applyFont="1" applyFill="1" applyBorder="1" applyAlignment="1">
      <alignment horizontal="right" vertical="center"/>
    </xf>
    <xf numFmtId="166" fontId="4" fillId="2" borderId="17" xfId="1" applyNumberFormat="1" applyFont="1" applyFill="1" applyBorder="1" applyAlignment="1">
      <alignment horizontal="right" vertical="center"/>
    </xf>
    <xf numFmtId="10" fontId="4" fillId="2" borderId="17" xfId="1" applyNumberFormat="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4"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45" xfId="1" applyFont="1" applyFill="1" applyBorder="1" applyAlignment="1">
      <alignment horizontal="right" vertical="center"/>
    </xf>
    <xf numFmtId="0" fontId="0" fillId="2" borderId="25" xfId="0" applyFill="1" applyBorder="1" applyAlignment="1">
      <alignment horizontal="right"/>
    </xf>
    <xf numFmtId="0" fontId="21" fillId="4" borderId="35" xfId="5" applyFont="1" applyFill="1" applyBorder="1" applyAlignment="1">
      <alignment horizontal="left" vertical="center"/>
    </xf>
    <xf numFmtId="172" fontId="21" fillId="4" borderId="36" xfId="19" applyNumberFormat="1" applyFont="1" applyFill="1" applyBorder="1" applyAlignment="1">
      <alignment horizontal="right" vertical="center"/>
    </xf>
    <xf numFmtId="172" fontId="21" fillId="4" borderId="37" xfId="19" applyNumberFormat="1" applyFont="1" applyFill="1" applyBorder="1" applyAlignment="1">
      <alignment horizontal="right" vertical="center"/>
    </xf>
    <xf numFmtId="171" fontId="21" fillId="4" borderId="36" xfId="5" applyNumberFormat="1" applyFont="1" applyFill="1" applyBorder="1" applyAlignment="1">
      <alignment vertical="center"/>
    </xf>
    <xf numFmtId="165" fontId="21" fillId="4" borderId="5" xfId="5" applyNumberFormat="1" applyFont="1" applyFill="1" applyBorder="1" applyAlignment="1">
      <alignment vertical="center"/>
    </xf>
    <xf numFmtId="174" fontId="21" fillId="4" borderId="37" xfId="5" applyNumberFormat="1" applyFont="1" applyFill="1" applyBorder="1" applyAlignment="1">
      <alignment vertical="center"/>
    </xf>
    <xf numFmtId="171" fontId="21" fillId="4" borderId="35" xfId="5" applyNumberFormat="1" applyFont="1" applyFill="1" applyBorder="1" applyAlignment="1">
      <alignment horizontal="center" vertical="center"/>
    </xf>
    <xf numFmtId="0" fontId="21" fillId="4" borderId="67" xfId="5" applyFont="1" applyFill="1" applyBorder="1" applyAlignment="1">
      <alignment horizontal="left" vertical="center"/>
    </xf>
    <xf numFmtId="171" fontId="21" fillId="4" borderId="9" xfId="5" applyNumberFormat="1" applyFont="1" applyFill="1" applyBorder="1" applyAlignment="1">
      <alignment vertical="center"/>
    </xf>
    <xf numFmtId="171" fontId="21" fillId="4" borderId="2" xfId="5" applyNumberFormat="1" applyFont="1" applyFill="1" applyBorder="1" applyAlignment="1">
      <alignment vertical="center"/>
    </xf>
    <xf numFmtId="171" fontId="21" fillId="4" borderId="67" xfId="5" applyNumberFormat="1" applyFont="1" applyFill="1" applyBorder="1" applyAlignment="1">
      <alignment horizontal="center" vertical="center"/>
    </xf>
    <xf numFmtId="166" fontId="82" fillId="0" borderId="0" xfId="1" applyNumberFormat="1" applyFont="1" applyFill="1" applyAlignment="1">
      <alignment horizontal="left"/>
    </xf>
    <xf numFmtId="166" fontId="6" fillId="0" borderId="0" xfId="1" applyNumberFormat="1" applyFont="1" applyFill="1" applyAlignment="1">
      <alignment horizontal="left"/>
    </xf>
    <xf numFmtId="4" fontId="8" fillId="0" borderId="0" xfId="0" applyNumberFormat="1" applyFont="1"/>
    <xf numFmtId="4" fontId="83" fillId="0" borderId="0" xfId="0" applyNumberFormat="1" applyFont="1"/>
    <xf numFmtId="4" fontId="36" fillId="0" borderId="68" xfId="0" applyNumberFormat="1" applyFont="1" applyBorder="1" applyAlignment="1">
      <alignment horizontal="right" vertical="center"/>
    </xf>
    <xf numFmtId="4" fontId="6" fillId="2" borderId="0" xfId="9" applyNumberFormat="1">
      <alignment horizontal="left"/>
    </xf>
    <xf numFmtId="3" fontId="4" fillId="0" borderId="0" xfId="0" applyNumberFormat="1" applyFont="1"/>
    <xf numFmtId="170" fontId="4" fillId="0" borderId="0" xfId="19" applyNumberFormat="1" applyFont="1" applyFill="1"/>
    <xf numFmtId="43" fontId="4" fillId="0" borderId="0" xfId="19" applyFont="1" applyFill="1"/>
    <xf numFmtId="2" fontId="21" fillId="0" borderId="57" xfId="7" applyNumberFormat="1" applyFont="1" applyBorder="1" applyAlignment="1">
      <alignment horizontal="left"/>
    </xf>
    <xf numFmtId="2" fontId="21" fillId="0" borderId="16" xfId="7" applyNumberFormat="1" applyFont="1" applyBorder="1" applyAlignment="1">
      <alignment horizontal="left"/>
    </xf>
    <xf numFmtId="168" fontId="21" fillId="0" borderId="0" xfId="7" applyNumberFormat="1" applyFont="1" applyAlignment="1">
      <alignment horizontal="center" vertical="center"/>
    </xf>
    <xf numFmtId="4" fontId="21" fillId="0" borderId="23" xfId="7" applyNumberFormat="1" applyFont="1" applyBorder="1" applyAlignment="1">
      <alignment horizontal="center" vertical="center"/>
    </xf>
    <xf numFmtId="2" fontId="21" fillId="0" borderId="18" xfId="7" applyNumberFormat="1" applyFont="1" applyBorder="1" applyAlignment="1">
      <alignment horizontal="left"/>
    </xf>
    <xf numFmtId="170" fontId="4" fillId="0" borderId="0" xfId="19" applyNumberFormat="1" applyFont="1" applyFill="1" applyAlignment="1">
      <alignment vertical="center"/>
    </xf>
    <xf numFmtId="10" fontId="43" fillId="10" borderId="59" xfId="1" applyNumberFormat="1" applyFont="1" applyFill="1" applyBorder="1" applyAlignment="1">
      <alignment horizontal="right" vertical="center"/>
    </xf>
    <xf numFmtId="0" fontId="4" fillId="2" borderId="0" xfId="19" applyNumberFormat="1" applyFont="1" applyFill="1" applyAlignment="1">
      <alignment horizontal="left" vertical="center" indent="1"/>
    </xf>
    <xf numFmtId="43" fontId="20" fillId="0" borderId="0" xfId="19" applyFont="1" applyFill="1" applyAlignment="1">
      <alignment horizontal="center"/>
    </xf>
    <xf numFmtId="185" fontId="20" fillId="2" borderId="0" xfId="19" applyNumberFormat="1" applyFont="1" applyFill="1" applyAlignment="1">
      <alignment horizontal="center"/>
    </xf>
    <xf numFmtId="172" fontId="4" fillId="2" borderId="0" xfId="19" applyNumberFormat="1" applyFont="1" applyFill="1" applyAlignment="1">
      <alignment horizontal="left" inden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10" fontId="20" fillId="0" borderId="0" xfId="0" applyNumberFormat="1" applyFont="1" applyAlignment="1">
      <alignment horizontal="center"/>
    </xf>
    <xf numFmtId="0" fontId="20" fillId="13" borderId="0" xfId="9" applyFont="1" applyFill="1" applyAlignment="1">
      <alignment horizontal="center" vertical="center"/>
    </xf>
    <xf numFmtId="3" fontId="20" fillId="8" borderId="0" xfId="9" applyNumberFormat="1" applyFont="1" applyFill="1">
      <alignment horizontal="left"/>
    </xf>
    <xf numFmtId="3" fontId="4" fillId="0" borderId="0" xfId="9" applyNumberFormat="1" applyFont="1" applyFill="1">
      <alignment horizontal="left"/>
    </xf>
    <xf numFmtId="170" fontId="4" fillId="0" borderId="0" xfId="19" applyNumberFormat="1" applyFont="1" applyFill="1" applyAlignment="1">
      <alignment horizontal="left"/>
    </xf>
    <xf numFmtId="0" fontId="6" fillId="31" borderId="0" xfId="9" applyFill="1">
      <alignment horizontal="left"/>
    </xf>
    <xf numFmtId="178" fontId="4" fillId="2" borderId="0" xfId="4" applyNumberFormat="1" applyFont="1" applyFill="1" applyAlignment="1">
      <alignment horizontal="center"/>
    </xf>
    <xf numFmtId="170" fontId="1" fillId="0" borderId="0" xfId="19" applyNumberFormat="1" applyFont="1"/>
    <xf numFmtId="0" fontId="84" fillId="0" borderId="0" xfId="8" applyFont="1"/>
    <xf numFmtId="0" fontId="1" fillId="0" borderId="0" xfId="0" applyFont="1"/>
    <xf numFmtId="43" fontId="1" fillId="0" borderId="0" xfId="19" applyFont="1"/>
    <xf numFmtId="170" fontId="1" fillId="0" borderId="0" xfId="19" applyNumberFormat="1" applyFont="1" applyFill="1" applyBorder="1" applyAlignment="1">
      <alignment vertical="center"/>
    </xf>
    <xf numFmtId="10" fontId="4" fillId="2" borderId="19" xfId="1" applyNumberFormat="1" applyFont="1" applyFill="1" applyBorder="1" applyAlignment="1">
      <alignment horizontal="center"/>
    </xf>
    <xf numFmtId="3" fontId="20" fillId="0" borderId="1" xfId="9" applyNumberFormat="1" applyFont="1" applyFill="1" applyBorder="1">
      <alignment horizontal="left"/>
    </xf>
    <xf numFmtId="0" fontId="43" fillId="10" borderId="4" xfId="9" applyFont="1" applyFill="1" applyBorder="1" applyAlignment="1">
      <alignment horizontal="right"/>
    </xf>
    <xf numFmtId="171" fontId="17" fillId="22" borderId="1" xfId="5" applyNumberFormat="1" applyFont="1" applyFill="1" applyBorder="1" applyAlignment="1">
      <alignment horizontal="center" vertical="center"/>
    </xf>
    <xf numFmtId="0" fontId="21" fillId="4" borderId="38"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0" fontId="75" fillId="0" borderId="47" xfId="26" applyFont="1" applyBorder="1" applyAlignment="1">
      <alignment horizontal="center" vertical="center"/>
    </xf>
    <xf numFmtId="0" fontId="29" fillId="0" borderId="47" xfId="26" applyFont="1" applyBorder="1" applyAlignment="1">
      <alignment horizontal="center" vertical="center"/>
    </xf>
    <xf numFmtId="3" fontId="29" fillId="0" borderId="47" xfId="26" applyNumberFormat="1" applyFont="1" applyBorder="1" applyAlignment="1">
      <alignment horizontal="center" vertical="center"/>
    </xf>
    <xf numFmtId="14" fontId="29" fillId="0" borderId="47" xfId="26" applyNumberFormat="1" applyFont="1" applyBorder="1" applyAlignment="1">
      <alignment horizontal="center" vertical="center"/>
    </xf>
    <xf numFmtId="0" fontId="75" fillId="0" borderId="51" xfId="26" applyFont="1" applyBorder="1" applyAlignment="1">
      <alignment horizontal="center" vertical="center"/>
    </xf>
    <xf numFmtId="0" fontId="29" fillId="0" borderId="51" xfId="26" applyFont="1" applyBorder="1" applyAlignment="1">
      <alignment horizontal="center" vertical="center"/>
    </xf>
    <xf numFmtId="3" fontId="29" fillId="0" borderId="51" xfId="26" applyNumberFormat="1" applyFont="1" applyBorder="1" applyAlignment="1">
      <alignment horizontal="center" vertical="center"/>
    </xf>
    <xf numFmtId="14" fontId="29" fillId="0" borderId="51" xfId="26" applyNumberFormat="1" applyFont="1" applyBorder="1" applyAlignment="1">
      <alignment horizontal="center" vertical="center"/>
    </xf>
    <xf numFmtId="0" fontId="29" fillId="0" borderId="48" xfId="26" applyFont="1" applyBorder="1" applyAlignment="1">
      <alignment horizontal="center" vertical="center"/>
    </xf>
    <xf numFmtId="14" fontId="29" fillId="0" borderId="52" xfId="26" applyNumberFormat="1" applyFont="1" applyBorder="1" applyAlignment="1">
      <alignment horizontal="center" vertical="center"/>
    </xf>
    <xf numFmtId="0" fontId="75" fillId="0" borderId="52" xfId="26" applyFont="1" applyBorder="1" applyAlignment="1">
      <alignment horizontal="center" vertical="center"/>
    </xf>
    <xf numFmtId="0" fontId="29" fillId="0" borderId="52" xfId="26" applyFont="1" applyBorder="1" applyAlignment="1">
      <alignment horizontal="center" vertical="center"/>
    </xf>
    <xf numFmtId="3" fontId="29" fillId="0" borderId="52" xfId="26" applyNumberFormat="1" applyFont="1" applyBorder="1" applyAlignment="1">
      <alignment horizontal="center" vertical="center"/>
    </xf>
    <xf numFmtId="0" fontId="75" fillId="0" borderId="48" xfId="26" applyFont="1" applyBorder="1" applyAlignment="1">
      <alignment horizontal="center" vertical="center"/>
    </xf>
    <xf numFmtId="3" fontId="29" fillId="0" borderId="48" xfId="26" applyNumberFormat="1" applyFont="1" applyBorder="1" applyAlignment="1">
      <alignment horizontal="center" vertical="center"/>
    </xf>
    <xf numFmtId="14" fontId="29" fillId="0" borderId="53" xfId="26" applyNumberFormat="1" applyFont="1" applyBorder="1" applyAlignment="1">
      <alignment horizontal="center" vertical="center"/>
    </xf>
    <xf numFmtId="14" fontId="29" fillId="0" borderId="48" xfId="26" applyNumberFormat="1" applyFont="1" applyBorder="1" applyAlignment="1">
      <alignment horizontal="center" vertical="center"/>
    </xf>
    <xf numFmtId="0" fontId="75" fillId="0" borderId="0" xfId="26" applyFont="1" applyAlignment="1">
      <alignment horizontal="center" vertical="center"/>
    </xf>
    <xf numFmtId="0" fontId="29" fillId="0" borderId="0" xfId="26" applyFont="1" applyAlignment="1">
      <alignment horizontal="center" vertical="center"/>
    </xf>
    <xf numFmtId="14" fontId="29" fillId="0" borderId="0" xfId="26" applyNumberFormat="1" applyFont="1" applyAlignment="1">
      <alignment horizontal="center" vertical="center"/>
    </xf>
    <xf numFmtId="14" fontId="85" fillId="2" borderId="47" xfId="26" applyNumberFormat="1" applyFont="1" applyFill="1" applyBorder="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4" fontId="85"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0" fontId="26" fillId="0" borderId="54" xfId="26" applyFont="1" applyBorder="1" applyAlignment="1">
      <alignment horizontal="center" vertical="center"/>
    </xf>
    <xf numFmtId="0" fontId="27" fillId="0" borderId="54" xfId="26" applyFont="1" applyBorder="1" applyAlignment="1">
      <alignment horizontal="center" vertical="center"/>
    </xf>
    <xf numFmtId="14" fontId="27" fillId="0" borderId="54" xfId="26" applyNumberFormat="1" applyFont="1" applyBorder="1" applyAlignment="1">
      <alignment horizontal="center" vertical="center"/>
    </xf>
    <xf numFmtId="14" fontId="85" fillId="2" borderId="54" xfId="26" applyNumberFormat="1" applyFont="1" applyFill="1" applyBorder="1" applyAlignment="1">
      <alignment horizontal="center" vertical="center"/>
    </xf>
    <xf numFmtId="0" fontId="26" fillId="0" borderId="48" xfId="26" applyFont="1" applyBorder="1" applyAlignment="1">
      <alignment horizontal="center" vertical="center"/>
    </xf>
    <xf numFmtId="0" fontId="27" fillId="0" borderId="48" xfId="26" applyFont="1" applyBorder="1" applyAlignment="1">
      <alignment horizontal="center" vertical="center"/>
    </xf>
    <xf numFmtId="14" fontId="27" fillId="0" borderId="48" xfId="26" applyNumberFormat="1" applyFont="1" applyBorder="1" applyAlignment="1">
      <alignment horizontal="center" vertical="center"/>
    </xf>
    <xf numFmtId="14" fontId="85" fillId="2" borderId="48" xfId="26" applyNumberFormat="1" applyFont="1" applyFill="1" applyBorder="1" applyAlignment="1">
      <alignment horizontal="center" vertical="center"/>
    </xf>
    <xf numFmtId="0" fontId="26" fillId="0" borderId="0" xfId="26" applyFont="1" applyAlignment="1">
      <alignment horizontal="center" vertical="center"/>
    </xf>
    <xf numFmtId="0" fontId="27" fillId="0" borderId="0" xfId="26" applyFont="1" applyAlignment="1">
      <alignment horizontal="center" vertical="center"/>
    </xf>
    <xf numFmtId="14" fontId="27" fillId="0" borderId="0" xfId="26" applyNumberFormat="1" applyFont="1" applyAlignment="1">
      <alignment horizontal="center" vertical="center"/>
    </xf>
    <xf numFmtId="14" fontId="85" fillId="2" borderId="0" xfId="26" applyNumberFormat="1" applyFont="1" applyFill="1" applyAlignment="1">
      <alignment horizontal="center" vertical="center"/>
    </xf>
    <xf numFmtId="0" fontId="86" fillId="0" borderId="52" xfId="26" applyFont="1" applyBorder="1" applyAlignment="1">
      <alignment horizontal="center" vertical="center"/>
    </xf>
    <xf numFmtId="0" fontId="87" fillId="0" borderId="52" xfId="26" applyFont="1" applyBorder="1" applyAlignment="1">
      <alignment horizontal="center" vertical="center"/>
    </xf>
    <xf numFmtId="14" fontId="87" fillId="0" borderId="48" xfId="26" applyNumberFormat="1" applyFont="1" applyBorder="1" applyAlignment="1">
      <alignment horizontal="center" vertical="center"/>
    </xf>
    <xf numFmtId="14" fontId="27" fillId="0" borderId="5" xfId="26" applyNumberFormat="1" applyFont="1" applyBorder="1" applyAlignment="1">
      <alignment horizontal="center" vertical="center"/>
    </xf>
    <xf numFmtId="14" fontId="85" fillId="0" borderId="48" xfId="26" applyNumberFormat="1" applyFont="1" applyBorder="1" applyAlignment="1">
      <alignment horizontal="center" vertical="center"/>
    </xf>
    <xf numFmtId="168" fontId="87" fillId="2" borderId="48" xfId="26" applyNumberFormat="1" applyFont="1" applyFill="1" applyBorder="1" applyAlignment="1">
      <alignment horizontal="center" vertical="center"/>
    </xf>
    <xf numFmtId="0" fontId="77" fillId="0" borderId="55" xfId="26" applyFont="1" applyBorder="1" applyAlignment="1">
      <alignment horizontal="center" vertical="center"/>
    </xf>
    <xf numFmtId="3" fontId="27" fillId="0" borderId="48" xfId="26" applyNumberFormat="1" applyFont="1" applyBorder="1" applyAlignment="1">
      <alignment horizontal="center" vertical="center"/>
    </xf>
    <xf numFmtId="0" fontId="78" fillId="0" borderId="2" xfId="26" applyFont="1" applyBorder="1" applyAlignment="1">
      <alignment horizontal="center" vertical="center"/>
    </xf>
    <xf numFmtId="0" fontId="25" fillId="0" borderId="63" xfId="26" applyFont="1" applyBorder="1" applyAlignment="1">
      <alignment horizontal="center" vertical="center"/>
    </xf>
    <xf numFmtId="3" fontId="25" fillId="0" borderId="63" xfId="26" applyNumberFormat="1" applyFont="1" applyBorder="1" applyAlignment="1">
      <alignment horizontal="center" vertical="center"/>
    </xf>
    <xf numFmtId="14" fontId="25" fillId="0" borderId="63" xfId="26" applyNumberFormat="1" applyFont="1" applyBorder="1" applyAlignment="1">
      <alignment horizontal="center" vertical="center"/>
    </xf>
    <xf numFmtId="0" fontId="78" fillId="0" borderId="48" xfId="26" applyFont="1" applyBorder="1" applyAlignment="1">
      <alignment horizontal="center" vertical="center"/>
    </xf>
    <xf numFmtId="10" fontId="4" fillId="0" borderId="23" xfId="1" applyNumberFormat="1" applyFont="1" applyFill="1" applyBorder="1" applyAlignment="1">
      <alignment horizontal="right" vertical="center"/>
    </xf>
    <xf numFmtId="175" fontId="3" fillId="0" borderId="0" xfId="19" applyNumberFormat="1" applyFont="1" applyFill="1" applyAlignment="1">
      <alignment horizontal="left" vertical="center"/>
    </xf>
    <xf numFmtId="176" fontId="3" fillId="0" borderId="62" xfId="1" applyNumberFormat="1" applyFont="1" applyFill="1" applyBorder="1" applyAlignment="1">
      <alignment horizontal="right" vertical="center"/>
    </xf>
    <xf numFmtId="166" fontId="3" fillId="0" borderId="23" xfId="1" applyNumberFormat="1" applyFont="1" applyFill="1" applyBorder="1" applyAlignment="1">
      <alignment horizontal="center" vertical="center"/>
    </xf>
    <xf numFmtId="10" fontId="3" fillId="0" borderId="62" xfId="1" applyNumberFormat="1" applyFont="1" applyFill="1" applyBorder="1" applyAlignment="1">
      <alignment horizontal="right" vertical="center"/>
    </xf>
    <xf numFmtId="166" fontId="3" fillId="0" borderId="62" xfId="1" applyNumberFormat="1" applyFont="1" applyFill="1" applyBorder="1" applyAlignment="1">
      <alignment horizontal="right" vertical="center"/>
    </xf>
    <xf numFmtId="175" fontId="3" fillId="0" borderId="16" xfId="19" applyNumberFormat="1" applyFont="1" applyFill="1" applyBorder="1" applyAlignment="1">
      <alignment horizontal="left" vertical="center"/>
    </xf>
    <xf numFmtId="175" fontId="3" fillId="0" borderId="16" xfId="19"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75" fontId="3" fillId="0" borderId="16" xfId="19" applyNumberFormat="1" applyFont="1" applyFill="1" applyBorder="1" applyAlignment="1">
      <alignment horizontal="center" vertical="center"/>
    </xf>
    <xf numFmtId="16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0" fontId="4" fillId="0" borderId="7" xfId="19" applyNumberFormat="1" applyFont="1" applyBorder="1" applyAlignment="1">
      <alignment horizontal="center" vertical="center" wrapText="1"/>
    </xf>
    <xf numFmtId="170" fontId="4" fillId="0" borderId="0" xfId="19" applyNumberFormat="1" applyFont="1" applyAlignment="1">
      <alignment horizontal="center" vertical="center" wrapText="1"/>
    </xf>
    <xf numFmtId="170" fontId="3" fillId="0" borderId="7" xfId="19" applyNumberFormat="1" applyFont="1" applyBorder="1"/>
    <xf numFmtId="171" fontId="4" fillId="0" borderId="0" xfId="12" applyNumberFormat="1" applyFont="1" applyAlignment="1">
      <alignment horizontal="center" vertical="center" wrapText="1"/>
    </xf>
    <xf numFmtId="172" fontId="4" fillId="2" borderId="0" xfId="19" applyNumberFormat="1" applyFont="1" applyFill="1" applyAlignment="1">
      <alignment horizontal="center" vertical="center"/>
    </xf>
    <xf numFmtId="172" fontId="4" fillId="0" borderId="0" xfId="29" applyNumberFormat="1" applyFont="1" applyFill="1" applyAlignment="1">
      <alignment horizontal="center" vertical="center" wrapText="1"/>
    </xf>
    <xf numFmtId="172" fontId="4" fillId="0" borderId="0" xfId="19" applyNumberFormat="1" applyFont="1" applyFill="1" applyAlignment="1">
      <alignment horizontal="center" vertical="center" wrapText="1"/>
    </xf>
    <xf numFmtId="178" fontId="4" fillId="2" borderId="19" xfId="4" applyNumberFormat="1" applyFont="1" applyFill="1" applyBorder="1" applyAlignment="1">
      <alignment horizontal="center"/>
    </xf>
    <xf numFmtId="168" fontId="21" fillId="0" borderId="2" xfId="7" applyNumberFormat="1" applyFont="1" applyBorder="1" applyAlignment="1">
      <alignment horizontal="center" vertical="center"/>
    </xf>
    <xf numFmtId="0" fontId="17" fillId="0" borderId="16" xfId="7" applyFont="1" applyBorder="1" applyAlignment="1">
      <alignment horizontal="left" vertical="center"/>
    </xf>
    <xf numFmtId="43" fontId="17" fillId="0" borderId="0" xfId="19" applyFont="1" applyFill="1" applyBorder="1" applyAlignment="1">
      <alignment horizontal="center" vertical="center"/>
    </xf>
    <xf numFmtId="3" fontId="22" fillId="0" borderId="0" xfId="7" applyNumberFormat="1" applyFont="1" applyAlignment="1">
      <alignment horizontal="center" vertical="center"/>
    </xf>
    <xf numFmtId="175" fontId="4" fillId="2" borderId="0" xfId="19" applyNumberFormat="1" applyFont="1" applyFill="1" applyBorder="1" applyAlignment="1">
      <alignment horizontal="center" vertical="center"/>
    </xf>
    <xf numFmtId="175" fontId="4" fillId="0" borderId="39" xfId="4" applyNumberFormat="1" applyFont="1" applyBorder="1" applyAlignment="1">
      <alignment horizontal="center" vertical="center"/>
    </xf>
    <xf numFmtId="166" fontId="4" fillId="0" borderId="0" xfId="1" applyNumberFormat="1" applyFont="1" applyFill="1" applyBorder="1" applyAlignment="1">
      <alignment horizontal="right" vertical="center"/>
    </xf>
    <xf numFmtId="175" fontId="4" fillId="0" borderId="0" xfId="19" applyNumberFormat="1" applyFont="1" applyFill="1" applyBorder="1" applyAlignment="1">
      <alignment horizontal="center" vertical="center"/>
    </xf>
    <xf numFmtId="171" fontId="20" fillId="8" borderId="1" xfId="4" applyNumberFormat="1" applyFont="1" applyFill="1" applyBorder="1" applyAlignment="1">
      <alignment horizontal="center" vertical="center"/>
    </xf>
    <xf numFmtId="175" fontId="4" fillId="0" borderId="16" xfId="19" applyNumberFormat="1" applyFont="1" applyFill="1" applyBorder="1" applyAlignment="1">
      <alignment horizontal="center" vertical="center"/>
    </xf>
    <xf numFmtId="171" fontId="41" fillId="8" borderId="40" xfId="4" applyNumberFormat="1" applyFont="1" applyFill="1" applyBorder="1" applyAlignment="1">
      <alignment horizontal="left" vertical="center"/>
    </xf>
    <xf numFmtId="171" fontId="41" fillId="8" borderId="32" xfId="4" applyNumberFormat="1" applyFont="1" applyFill="1" applyBorder="1" applyAlignment="1">
      <alignment horizontal="left" vertical="center"/>
    </xf>
    <xf numFmtId="170" fontId="4" fillId="0" borderId="0" xfId="19" applyNumberFormat="1" applyFont="1" applyFill="1" applyAlignment="1">
      <alignment horizontal="center" vertical="center"/>
    </xf>
    <xf numFmtId="172" fontId="4" fillId="0" borderId="0" xfId="19" applyNumberFormat="1" applyFont="1" applyFill="1" applyAlignment="1">
      <alignment horizontal="center" vertical="center"/>
    </xf>
    <xf numFmtId="166" fontId="20" fillId="2" borderId="1" xfId="1" applyNumberFormat="1" applyFont="1" applyFill="1" applyBorder="1" applyAlignment="1">
      <alignment horizontal="center" vertical="center"/>
    </xf>
    <xf numFmtId="176" fontId="21" fillId="2" borderId="0" xfId="2" applyNumberFormat="1" applyFont="1" applyFill="1" applyAlignment="1">
      <alignment horizontal="center" wrapText="1"/>
    </xf>
    <xf numFmtId="0" fontId="62" fillId="0" borderId="71" xfId="0" applyFont="1" applyBorder="1" applyAlignment="1">
      <alignment horizontal="center" vertical="center"/>
    </xf>
    <xf numFmtId="0" fontId="63" fillId="0" borderId="71" xfId="0" applyFont="1" applyBorder="1" applyAlignment="1">
      <alignment vertical="center"/>
    </xf>
    <xf numFmtId="0" fontId="62" fillId="0" borderId="71" xfId="0" applyFont="1" applyBorder="1" applyAlignment="1">
      <alignment vertical="center"/>
    </xf>
    <xf numFmtId="3" fontId="62" fillId="0" borderId="71" xfId="19" applyNumberFormat="1" applyFont="1" applyFill="1" applyBorder="1" applyAlignment="1">
      <alignment horizontal="center" vertical="center"/>
    </xf>
    <xf numFmtId="3" fontId="62" fillId="0" borderId="2" xfId="19" applyNumberFormat="1" applyFont="1" applyFill="1" applyBorder="1" applyAlignment="1">
      <alignment horizontal="center" vertical="center"/>
    </xf>
    <xf numFmtId="0" fontId="62" fillId="0" borderId="72" xfId="0" applyFont="1" applyBorder="1" applyAlignment="1">
      <alignment horizontal="center" vertical="center" wrapText="1"/>
    </xf>
    <xf numFmtId="0" fontId="63" fillId="0" borderId="72" xfId="0" applyFont="1" applyBorder="1" applyAlignment="1">
      <alignment vertical="center"/>
    </xf>
    <xf numFmtId="0" fontId="62" fillId="0" borderId="72" xfId="0" applyFont="1" applyBorder="1" applyAlignment="1">
      <alignment vertical="center"/>
    </xf>
    <xf numFmtId="0" fontId="62" fillId="0" borderId="72" xfId="0" applyFont="1" applyBorder="1" applyAlignment="1">
      <alignment horizontal="center" vertical="center"/>
    </xf>
    <xf numFmtId="3" fontId="62" fillId="0" borderId="72" xfId="19" applyNumberFormat="1" applyFont="1" applyFill="1" applyBorder="1" applyAlignment="1">
      <alignment horizontal="center" vertical="center"/>
    </xf>
    <xf numFmtId="0" fontId="81" fillId="0" borderId="1" xfId="0" applyFont="1" applyBorder="1" applyAlignment="1">
      <alignment horizontal="center" vertical="center"/>
    </xf>
    <xf numFmtId="3" fontId="62" fillId="0" borderId="1" xfId="19" applyNumberFormat="1" applyFont="1" applyFill="1" applyBorder="1" applyAlignment="1">
      <alignment horizontal="center" vertical="center"/>
    </xf>
    <xf numFmtId="0" fontId="81" fillId="0" borderId="0" xfId="0" applyFont="1" applyAlignment="1">
      <alignment horizontal="center" vertical="center"/>
    </xf>
    <xf numFmtId="3" fontId="62" fillId="0" borderId="0" xfId="19" applyNumberFormat="1" applyFont="1" applyFill="1" applyBorder="1" applyAlignment="1">
      <alignment horizontal="center" vertical="center"/>
    </xf>
    <xf numFmtId="0" fontId="81" fillId="0" borderId="73" xfId="0" applyFont="1" applyBorder="1" applyAlignment="1">
      <alignment horizontal="center" vertical="center" wrapText="1"/>
    </xf>
    <xf numFmtId="0" fontId="62" fillId="0" borderId="73" xfId="0" applyFont="1" applyBorder="1" applyAlignment="1">
      <alignment horizontal="center" vertical="center"/>
    </xf>
    <xf numFmtId="0" fontId="63" fillId="0" borderId="73" xfId="0" applyFont="1" applyBorder="1" applyAlignment="1">
      <alignment vertical="center"/>
    </xf>
    <xf numFmtId="0" fontId="62" fillId="0" borderId="73" xfId="0" applyFont="1" applyBorder="1" applyAlignment="1">
      <alignment vertical="center"/>
    </xf>
    <xf numFmtId="0" fontId="81" fillId="0" borderId="73" xfId="0" applyFont="1" applyBorder="1" applyAlignment="1">
      <alignment horizontal="center" vertical="center"/>
    </xf>
    <xf numFmtId="3" fontId="62" fillId="0" borderId="73" xfId="19" applyNumberFormat="1" applyFont="1" applyFill="1" applyBorder="1" applyAlignment="1">
      <alignment horizontal="center" vertical="center"/>
    </xf>
    <xf numFmtId="0" fontId="81" fillId="0" borderId="2" xfId="0" applyFont="1" applyBorder="1" applyAlignment="1">
      <alignment horizontal="center" vertical="center"/>
    </xf>
    <xf numFmtId="0" fontId="81" fillId="0" borderId="1" xfId="0" applyFont="1" applyBorder="1" applyAlignment="1">
      <alignment horizontal="center" vertical="center" wrapText="1"/>
    </xf>
    <xf numFmtId="0" fontId="81" fillId="0" borderId="72" xfId="0" applyFont="1" applyBorder="1" applyAlignment="1">
      <alignment horizontal="center" vertical="center"/>
    </xf>
    <xf numFmtId="0" fontId="81" fillId="0" borderId="2" xfId="0" applyFont="1" applyBorder="1" applyAlignment="1">
      <alignment horizontal="center" vertical="center" wrapText="1"/>
    </xf>
    <xf numFmtId="3" fontId="81" fillId="0" borderId="2" xfId="19" applyNumberFormat="1" applyFont="1" applyFill="1" applyBorder="1" applyAlignment="1">
      <alignment horizontal="center" vertical="center"/>
    </xf>
    <xf numFmtId="0" fontId="81" fillId="0" borderId="0" xfId="0" applyFont="1" applyAlignment="1">
      <alignment horizontal="center" vertical="center" wrapText="1"/>
    </xf>
    <xf numFmtId="3" fontId="81" fillId="0" borderId="0" xfId="19" applyNumberFormat="1" applyFont="1" applyFill="1" applyAlignment="1">
      <alignment horizontal="center" vertical="center"/>
    </xf>
    <xf numFmtId="3" fontId="81" fillId="0" borderId="1" xfId="19" applyNumberFormat="1" applyFont="1" applyFill="1" applyBorder="1" applyAlignment="1">
      <alignment horizontal="center" vertical="center"/>
    </xf>
    <xf numFmtId="3" fontId="81" fillId="0" borderId="72" xfId="19" applyNumberFormat="1" applyFont="1" applyFill="1" applyBorder="1" applyAlignment="1">
      <alignment horizontal="center" vertical="center"/>
    </xf>
    <xf numFmtId="3" fontId="81" fillId="0" borderId="0" xfId="19" applyNumberFormat="1" applyFont="1" applyFill="1" applyBorder="1" applyAlignment="1">
      <alignment horizontal="center" vertical="center"/>
    </xf>
    <xf numFmtId="0" fontId="81" fillId="0" borderId="75" xfId="0" applyFont="1" applyBorder="1" applyAlignment="1">
      <alignment horizontal="center" vertical="center" wrapText="1"/>
    </xf>
    <xf numFmtId="0" fontId="63" fillId="0" borderId="75" xfId="0" applyFont="1" applyBorder="1" applyAlignment="1">
      <alignment vertical="center"/>
    </xf>
    <xf numFmtId="0" fontId="62" fillId="0" borderId="75" xfId="0" applyFont="1" applyBorder="1" applyAlignment="1">
      <alignment vertical="center"/>
    </xf>
    <xf numFmtId="0" fontId="62" fillId="0" borderId="75" xfId="0" applyFont="1" applyBorder="1" applyAlignment="1">
      <alignment horizontal="center" vertical="center"/>
    </xf>
    <xf numFmtId="0" fontId="81" fillId="0" borderId="75" xfId="0" applyFont="1" applyBorder="1" applyAlignment="1">
      <alignment horizontal="center" vertical="center"/>
    </xf>
    <xf numFmtId="3" fontId="62" fillId="0" borderId="75" xfId="19" applyNumberFormat="1" applyFont="1" applyFill="1" applyBorder="1" applyAlignment="1">
      <alignment horizontal="center" vertical="center"/>
    </xf>
    <xf numFmtId="3" fontId="61" fillId="18" borderId="42" xfId="0" applyNumberFormat="1" applyFont="1" applyFill="1" applyBorder="1" applyAlignment="1">
      <alignment horizontal="center" vertical="center"/>
    </xf>
    <xf numFmtId="0" fontId="13" fillId="2" borderId="0" xfId="24" quotePrefix="1" applyFill="1"/>
    <xf numFmtId="172" fontId="21" fillId="9" borderId="9" xfId="19" applyNumberFormat="1" applyFont="1" applyFill="1" applyBorder="1" applyAlignment="1">
      <alignment horizontal="right" vertical="center"/>
    </xf>
    <xf numFmtId="172" fontId="21" fillId="9" borderId="10" xfId="19" applyNumberFormat="1" applyFont="1" applyFill="1" applyBorder="1" applyAlignment="1">
      <alignment horizontal="right" vertical="center"/>
    </xf>
    <xf numFmtId="172" fontId="21" fillId="9" borderId="0" xfId="19" applyNumberFormat="1" applyFont="1" applyFill="1" applyBorder="1" applyAlignment="1">
      <alignment horizontal="right" vertical="center"/>
    </xf>
    <xf numFmtId="171" fontId="21" fillId="9" borderId="0" xfId="5" applyNumberFormat="1" applyFont="1" applyFill="1" applyAlignment="1">
      <alignment vertical="center"/>
    </xf>
    <xf numFmtId="172" fontId="21" fillId="9" borderId="0" xfId="19" applyNumberFormat="1" applyFont="1" applyFill="1" applyBorder="1" applyAlignment="1">
      <alignment vertical="center"/>
    </xf>
    <xf numFmtId="172" fontId="21" fillId="9" borderId="0" xfId="32" applyNumberFormat="1" applyFont="1" applyFill="1" applyBorder="1" applyAlignment="1">
      <alignment horizontal="right" vertical="center"/>
    </xf>
    <xf numFmtId="172" fontId="21" fillId="9" borderId="0" xfId="32" applyNumberFormat="1" applyFont="1" applyFill="1" applyBorder="1" applyAlignment="1">
      <alignment vertical="center"/>
    </xf>
    <xf numFmtId="172" fontId="21" fillId="9" borderId="0" xfId="19" applyNumberFormat="1" applyFont="1" applyFill="1" applyAlignment="1">
      <alignment vertical="center"/>
    </xf>
    <xf numFmtId="171" fontId="21" fillId="9" borderId="0" xfId="19" applyNumberFormat="1" applyFont="1" applyFill="1" applyAlignment="1">
      <alignment vertical="center"/>
    </xf>
    <xf numFmtId="168" fontId="39" fillId="0" borderId="0" xfId="7" applyNumberFormat="1" applyFont="1" applyAlignment="1">
      <alignment horizontal="center" vertical="center"/>
    </xf>
    <xf numFmtId="3" fontId="39" fillId="0" borderId="37" xfId="7" applyNumberFormat="1" applyFont="1" applyBorder="1" applyAlignment="1">
      <alignment horizontal="center" vertical="center"/>
    </xf>
    <xf numFmtId="3" fontId="21" fillId="0" borderId="10" xfId="7" applyNumberFormat="1" applyFont="1" applyBorder="1" applyAlignment="1">
      <alignment horizontal="center" vertical="center"/>
    </xf>
    <xf numFmtId="3" fontId="3" fillId="0" borderId="37" xfId="9" applyNumberFormat="1" applyFont="1" applyFill="1" applyBorder="1" applyAlignment="1">
      <alignment horizontal="center" vertical="center"/>
    </xf>
    <xf numFmtId="3" fontId="3" fillId="0" borderId="10" xfId="9" applyNumberFormat="1" applyFont="1" applyFill="1" applyBorder="1" applyAlignment="1">
      <alignment horizontal="center" vertical="center"/>
    </xf>
    <xf numFmtId="175" fontId="4" fillId="0" borderId="28" xfId="4" applyNumberFormat="1" applyFont="1" applyFill="1" applyBorder="1" applyAlignment="1">
      <alignment horizontal="center" vertical="center"/>
    </xf>
    <xf numFmtId="177" fontId="3" fillId="0" borderId="62" xfId="1" applyNumberFormat="1" applyFont="1" applyFill="1" applyBorder="1" applyAlignment="1">
      <alignment horizontal="right" vertical="center"/>
    </xf>
    <xf numFmtId="10" fontId="3" fillId="0" borderId="8" xfId="1" applyNumberFormat="1" applyFont="1" applyFill="1" applyBorder="1" applyAlignment="1">
      <alignment horizontal="center"/>
    </xf>
    <xf numFmtId="177" fontId="3" fillId="0" borderId="8" xfId="1" applyNumberFormat="1" applyFont="1" applyFill="1" applyBorder="1" applyAlignment="1">
      <alignment horizontal="center"/>
    </xf>
    <xf numFmtId="176" fontId="4" fillId="0" borderId="8" xfId="1" applyNumberFormat="1" applyFont="1" applyBorder="1" applyAlignment="1">
      <alignment horizontal="center" vertical="center" wrapText="1"/>
    </xf>
    <xf numFmtId="171" fontId="4" fillId="0" borderId="7" xfId="12" applyNumberFormat="1" applyFont="1" applyBorder="1" applyAlignment="1">
      <alignment horizontal="center" vertical="center" wrapText="1"/>
    </xf>
    <xf numFmtId="166" fontId="4" fillId="0" borderId="0" xfId="11" applyNumberFormat="1" applyFont="1" applyBorder="1" applyAlignment="1">
      <alignment horizontal="center" vertical="center" wrapText="1"/>
    </xf>
    <xf numFmtId="178" fontId="4" fillId="32" borderId="11" xfId="4" applyNumberFormat="1" applyFont="1" applyFill="1" applyBorder="1" applyAlignment="1">
      <alignment horizontal="center"/>
    </xf>
    <xf numFmtId="10" fontId="4" fillId="2" borderId="23" xfId="1" applyNumberFormat="1" applyFont="1" applyFill="1" applyBorder="1" applyAlignment="1">
      <alignment horizontal="center"/>
    </xf>
    <xf numFmtId="10" fontId="3" fillId="2" borderId="0" xfId="1" applyNumberFormat="1" applyFont="1" applyFill="1" applyBorder="1" applyAlignment="1">
      <alignment horizontal="center" vertical="center"/>
    </xf>
    <xf numFmtId="182" fontId="3" fillId="2" borderId="17" xfId="1" applyNumberFormat="1" applyFont="1" applyFill="1" applyBorder="1" applyAlignment="1">
      <alignment horizontal="right" vertical="center"/>
    </xf>
    <xf numFmtId="172" fontId="21" fillId="9" borderId="7" xfId="19" applyNumberFormat="1" applyFont="1" applyFill="1" applyBorder="1" applyAlignment="1">
      <alignment horizontal="right" vertical="center"/>
    </xf>
    <xf numFmtId="172" fontId="21" fillId="9" borderId="8" xfId="19" applyNumberFormat="1" applyFont="1" applyFill="1" applyBorder="1" applyAlignment="1">
      <alignment horizontal="right" vertical="center"/>
    </xf>
    <xf numFmtId="174" fontId="21" fillId="4" borderId="10" xfId="5" applyNumberFormat="1" applyFont="1" applyFill="1" applyBorder="1" applyAlignment="1">
      <alignment vertical="center"/>
    </xf>
    <xf numFmtId="174" fontId="21" fillId="9" borderId="0" xfId="5" applyNumberFormat="1" applyFont="1" applyFill="1" applyAlignment="1">
      <alignment vertical="center"/>
    </xf>
    <xf numFmtId="186" fontId="21" fillId="9" borderId="0" xfId="19" applyNumberFormat="1" applyFont="1" applyFill="1" applyAlignment="1">
      <alignment vertical="center"/>
    </xf>
    <xf numFmtId="177" fontId="20" fillId="8" borderId="1" xfId="0" applyNumberFormat="1" applyFont="1" applyFill="1" applyBorder="1" applyAlignment="1">
      <alignment horizontal="right"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0" borderId="21" xfId="9" applyNumberFormat="1" applyFont="1" applyFill="1" applyBorder="1" applyAlignment="1">
      <alignment horizontal="center" vertical="center"/>
    </xf>
    <xf numFmtId="3" fontId="51" fillId="10" borderId="29" xfId="9" applyNumberFormat="1" applyFont="1" applyFill="1" applyBorder="1" applyAlignment="1">
      <alignment horizontal="center" vertical="center"/>
    </xf>
    <xf numFmtId="3" fontId="51" fillId="10"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70" xfId="0" applyFont="1" applyBorder="1" applyAlignment="1">
      <alignment horizontal="left" vertical="center" wrapText="1"/>
    </xf>
    <xf numFmtId="0" fontId="45" fillId="0" borderId="1" xfId="0" applyFont="1" applyBorder="1" applyAlignment="1">
      <alignment horizontal="left" vertical="center" wrapText="1"/>
    </xf>
    <xf numFmtId="0" fontId="37" fillId="2" borderId="0" xfId="0" applyFont="1" applyFill="1" applyAlignment="1">
      <alignment horizontal="center"/>
    </xf>
    <xf numFmtId="0" fontId="43" fillId="13" borderId="0" xfId="9" applyFont="1" applyFill="1" applyAlignment="1">
      <alignment horizontal="center" vertical="center" wrapText="1"/>
    </xf>
    <xf numFmtId="0" fontId="43" fillId="13" borderId="69"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8"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12"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center"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7" fillId="4" borderId="43" xfId="2" applyFont="1" applyFill="1" applyBorder="1" applyAlignment="1">
      <alignment horizontal="left" vertical="center"/>
    </xf>
    <xf numFmtId="0" fontId="9" fillId="0" borderId="43" xfId="2" applyFont="1" applyBorder="1" applyAlignment="1">
      <alignment vertical="center"/>
    </xf>
    <xf numFmtId="0" fontId="57" fillId="4" borderId="44" xfId="2" applyFont="1" applyFill="1" applyBorder="1" applyAlignment="1">
      <alignment horizontal="left" vertical="center" wrapText="1"/>
    </xf>
    <xf numFmtId="0" fontId="9" fillId="0" borderId="44"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6" xfId="5" applyFont="1" applyFill="1" applyBorder="1" applyAlignment="1">
      <alignment horizontal="center" vertical="center" wrapText="1"/>
    </xf>
    <xf numFmtId="0" fontId="53" fillId="17" borderId="37"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2" fillId="0" borderId="74" xfId="0" applyFont="1" applyBorder="1" applyAlignment="1">
      <alignment horizontal="center" vertical="center" textRotation="90" wrapText="1"/>
    </xf>
    <xf numFmtId="0" fontId="62" fillId="0" borderId="0" xfId="0" applyFont="1" applyAlignment="1">
      <alignment horizontal="center" vertical="center" textRotation="90" wrapText="1"/>
    </xf>
    <xf numFmtId="0" fontId="64" fillId="0" borderId="0" xfId="0" quotePrefix="1" applyFont="1" applyAlignment="1">
      <alignment horizontal="left" vertical="center" wrapText="1"/>
    </xf>
    <xf numFmtId="0" fontId="64" fillId="0" borderId="0" xfId="0" applyFont="1" applyAlignment="1">
      <alignment horizontal="left" vertical="center" wrapText="1"/>
    </xf>
    <xf numFmtId="0" fontId="30" fillId="2" borderId="50" xfId="26" applyFont="1" applyFill="1" applyBorder="1" applyAlignment="1">
      <alignment horizontal="left" vertical="center"/>
    </xf>
    <xf numFmtId="0" fontId="28" fillId="0" borderId="46"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49" xfId="26" applyFont="1" applyBorder="1" applyAlignment="1">
      <alignment horizontal="center" vertical="center" textRotation="90" wrapText="1"/>
    </xf>
    <xf numFmtId="0" fontId="76" fillId="0" borderId="46" xfId="26" applyFont="1" applyBorder="1" applyAlignment="1">
      <alignment horizontal="center" vertical="center" textRotation="90" wrapText="1"/>
    </xf>
    <xf numFmtId="0" fontId="76" fillId="0" borderId="0" xfId="26" applyFont="1" applyAlignment="1">
      <alignment horizontal="center" vertical="center" textRotation="90" wrapText="1"/>
    </xf>
    <xf numFmtId="0" fontId="76" fillId="0" borderId="49" xfId="26" applyFont="1" applyBorder="1" applyAlignment="1">
      <alignment horizontal="center" vertical="center" textRotation="90" wrapText="1"/>
    </xf>
    <xf numFmtId="0" fontId="24" fillId="0" borderId="46"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49"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3">
    <dxf>
      <font>
        <condense val="0"/>
        <extend val="0"/>
        <color indexed="9"/>
      </font>
    </dxf>
    <dxf>
      <font>
        <condense val="0"/>
        <extend val="0"/>
        <color indexed="9"/>
      </font>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0"/>
          <c:dPt>
            <c:idx val="6"/>
            <c:invertIfNegative val="0"/>
            <c:bubble3D val="0"/>
            <c:extLst>
              <c:ext xmlns:c16="http://schemas.microsoft.com/office/drawing/2014/chart" uri="{C3380CC4-5D6E-409C-BE32-E72D297353CC}">
                <c16:uniqueId val="{00000000-4BC4-4161-9851-86663C647C83}"/>
              </c:ext>
            </c:extLst>
          </c:dPt>
          <c:dPt>
            <c:idx val="8"/>
            <c:invertIfNegative val="0"/>
            <c:bubble3D val="0"/>
            <c:extLst>
              <c:ext xmlns:c16="http://schemas.microsoft.com/office/drawing/2014/chart" uri="{C3380CC4-5D6E-409C-BE32-E72D297353CC}">
                <c16:uniqueId val="{00000001-4BC4-4161-9851-86663C647C83}"/>
              </c:ext>
            </c:extLst>
          </c:dPt>
          <c:dPt>
            <c:idx val="9"/>
            <c:invertIfNegative val="0"/>
            <c:bubble3D val="0"/>
            <c:spPr>
              <a:solidFill>
                <a:srgbClr val="C00000"/>
              </a:solidFill>
            </c:spPr>
            <c:extLst>
              <c:ext xmlns:c16="http://schemas.microsoft.com/office/drawing/2014/chart" uri="{C3380CC4-5D6E-409C-BE32-E72D297353CC}">
                <c16:uniqueId val="{00000003-4BC4-4161-9851-86663C647C83}"/>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(Ene-Jun)</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2765.9945368234012</c:v>
                </c:pt>
                <c:pt idx="9">
                  <c:v>1362.5995386438963</c:v>
                </c:pt>
              </c:numCache>
            </c:numRef>
          </c:val>
          <c:extLst>
            <c:ext xmlns:c16="http://schemas.microsoft.com/office/drawing/2014/chart" uri="{C3380CC4-5D6E-409C-BE32-E72D297353CC}">
              <c16:uniqueId val="{00000004-4BC4-4161-9851-86663C647C83}"/>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91-496E-BAA3-B2A7DCE76432}"/>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EXPORTACIONES'!$B$58:$I$58</c:f>
              <c:strCache>
                <c:ptCount val="8"/>
                <c:pt idx="0">
                  <c:v>COBRE</c:v>
                </c:pt>
                <c:pt idx="1">
                  <c:v>ORO</c:v>
                </c:pt>
                <c:pt idx="2">
                  <c:v>ZINC</c:v>
                </c:pt>
                <c:pt idx="3">
                  <c:v>PLATA</c:v>
                </c:pt>
                <c:pt idx="4">
                  <c:v>PLOMO</c:v>
                </c:pt>
                <c:pt idx="5">
                  <c:v>ESTAÑO</c:v>
                </c:pt>
                <c:pt idx="6">
                  <c:v>HIERRO</c:v>
                </c:pt>
                <c:pt idx="7">
                  <c:v>MOLIBDENO</c:v>
                </c:pt>
              </c:strCache>
            </c:strRef>
          </c:cat>
          <c:val>
            <c:numRef>
              <c:f>'6. EXPORTACIONES'!$B$80:$I$80</c:f>
              <c:numCache>
                <c:formatCode>0.0%</c:formatCode>
                <c:ptCount val="8"/>
                <c:pt idx="0">
                  <c:v>6.4101894452051278E-2</c:v>
                </c:pt>
                <c:pt idx="1">
                  <c:v>0.10888927226832146</c:v>
                </c:pt>
                <c:pt idx="2">
                  <c:v>-0.11794679530411334</c:v>
                </c:pt>
                <c:pt idx="3">
                  <c:v>1.0675789639579936E-2</c:v>
                </c:pt>
                <c:pt idx="4">
                  <c:v>0.32253402921582341</c:v>
                </c:pt>
                <c:pt idx="5">
                  <c:v>-0.49690531760639667</c:v>
                </c:pt>
                <c:pt idx="6">
                  <c:v>8.3137379763257755</c:v>
                </c:pt>
                <c:pt idx="7">
                  <c:v>-0.119761011752755</c:v>
                </c:pt>
              </c:numCache>
            </c:numRef>
          </c:val>
          <c:extLst>
            <c:ext xmlns:c16="http://schemas.microsoft.com/office/drawing/2014/chart" uri="{C3380CC4-5D6E-409C-BE32-E72D297353CC}">
              <c16:uniqueId val="{00000001-7791-496E-BAA3-B2A7DCE76432}"/>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PE"/>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3"/>
            <c:invertIfNegative val="0"/>
            <c:bubble3D val="0"/>
            <c:extLst>
              <c:ext xmlns:c16="http://schemas.microsoft.com/office/drawing/2014/chart" uri="{C3380CC4-5D6E-409C-BE32-E72D297353CC}">
                <c16:uniqueId val="{00000000-C284-4241-9FC4-F059660632BA}"/>
              </c:ext>
            </c:extLst>
          </c:dPt>
          <c:dPt>
            <c:idx val="4"/>
            <c:invertIfNegative val="0"/>
            <c:bubble3D val="0"/>
            <c:extLst>
              <c:ext xmlns:c16="http://schemas.microsoft.com/office/drawing/2014/chart" uri="{C3380CC4-5D6E-409C-BE32-E72D297353CC}">
                <c16:uniqueId val="{00000001-C284-4241-9FC4-F059660632BA}"/>
              </c:ext>
            </c:extLst>
          </c:dPt>
          <c:dPt>
            <c:idx val="5"/>
            <c:invertIfNegative val="0"/>
            <c:bubble3D val="0"/>
            <c:extLst>
              <c:ext xmlns:c16="http://schemas.microsoft.com/office/drawing/2014/chart" uri="{C3380CC4-5D6E-409C-BE32-E72D297353CC}">
                <c16:uniqueId val="{00000002-C284-4241-9FC4-F059660632BA}"/>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C284-4241-9FC4-F059660632BA}"/>
              </c:ext>
            </c:extLst>
          </c:dPt>
          <c:dLbls>
            <c:dLbl>
              <c:idx val="5"/>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2-C284-4241-9FC4-F059660632BA}"/>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4-C284-4241-9FC4-F059660632BA}"/>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2016</c:v>
                </c:pt>
                <c:pt idx="1">
                  <c:v>2017</c:v>
                </c:pt>
                <c:pt idx="2">
                  <c:v>2018</c:v>
                </c:pt>
                <c:pt idx="3">
                  <c:v>2019</c:v>
                </c:pt>
                <c:pt idx="4">
                  <c:v>2020</c:v>
                </c:pt>
                <c:pt idx="5">
                  <c:v>2021</c:v>
                </c:pt>
                <c:pt idx="6">
                  <c:v>2022</c:v>
                </c:pt>
                <c:pt idx="7">
                  <c:v>2023</c:v>
                </c:pt>
                <c:pt idx="8">
                  <c:v>2024</c:v>
                </c:pt>
                <c:pt idx="9">
                  <c:v>2025</c:v>
                </c:pt>
                <c:pt idx="10">
                  <c:v>2026
(Ene - May)</c:v>
                </c:pt>
              </c:strCache>
            </c:strRef>
          </c:cat>
          <c:val>
            <c:numRef>
              <c:f>'6. EXPORTACIONES'!$K$6:$K$16</c:f>
              <c:numCache>
                <c:formatCode>_-* #,##0_-;\-* #,##0_-;_-* "-"??_-;_-@_-</c:formatCode>
                <c:ptCount val="11"/>
                <c:pt idx="0">
                  <c:v>21825.521895734943</c:v>
                </c:pt>
                <c:pt idx="1">
                  <c:v>27564.080812126464</c:v>
                </c:pt>
                <c:pt idx="2">
                  <c:v>28904.416009361154</c:v>
                </c:pt>
                <c:pt idx="3">
                  <c:v>28350.684823899443</c:v>
                </c:pt>
                <c:pt idx="4">
                  <c:v>26123.679105276187</c:v>
                </c:pt>
                <c:pt idx="5">
                  <c:v>39900.752334794495</c:v>
                </c:pt>
                <c:pt idx="6">
                  <c:v>38278.008707616929</c:v>
                </c:pt>
                <c:pt idx="7">
                  <c:v>42252.931404836367</c:v>
                </c:pt>
                <c:pt idx="8">
                  <c:v>48334.859801382932</c:v>
                </c:pt>
                <c:pt idx="9">
                  <c:v>62738.217227370355</c:v>
                </c:pt>
                <c:pt idx="10" formatCode="_-* #,##0.0_-;\-* #,##0.0_-;_-* &quot;-&quot;??_-;_-@_-">
                  <c:v>35610.526881872858</c:v>
                </c:pt>
              </c:numCache>
            </c:numRef>
          </c:val>
          <c:extLst>
            <c:ext xmlns:c16="http://schemas.microsoft.com/office/drawing/2014/chart" uri="{C3380CC4-5D6E-409C-BE32-E72D297353CC}">
              <c16:uniqueId val="{00000005-C284-4241-9FC4-F059660632BA}"/>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PE"/>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5186-4B65-9F5E-8FEE17051FCB}"/>
              </c:ext>
            </c:extLst>
          </c:dPt>
          <c:dPt>
            <c:idx val="9"/>
            <c:invertIfNegative val="0"/>
            <c:bubble3D val="0"/>
            <c:spPr>
              <a:solidFill>
                <a:srgbClr val="5B9BD5"/>
              </a:solidFill>
            </c:spPr>
            <c:extLst>
              <c:ext xmlns:c16="http://schemas.microsoft.com/office/drawing/2014/chart" uri="{C3380CC4-5D6E-409C-BE32-E72D297353CC}">
                <c16:uniqueId val="{00000002-5186-4B65-9F5E-8FEE17051FCB}"/>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(ene-jun)</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6278.609074</c:v>
                </c:pt>
                <c:pt idx="9">
                  <c:v>3304.478705</c:v>
                </c:pt>
              </c:numCache>
            </c:numRef>
          </c:val>
          <c:extLst>
            <c:ext xmlns:c16="http://schemas.microsoft.com/office/drawing/2014/chart" uri="{C3380CC4-5D6E-409C-BE32-E72D297353CC}">
              <c16:uniqueId val="{00000003-5186-4B65-9F5E-8FEE17051FCB}"/>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txPr>
          <a:bodyPr/>
          <a:lstStyle/>
          <a:p>
            <a:pPr>
              <a:defRPr sz="800"/>
            </a:pPr>
            <a:endParaRPr lang="es-PE"/>
          </a:p>
        </c:txPr>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44A4-4D71-A3D9-C3CB83920DDF}"/>
              </c:ext>
            </c:extLst>
          </c:dPt>
          <c:dPt>
            <c:idx val="9"/>
            <c:invertIfNegative val="0"/>
            <c:bubble3D val="0"/>
            <c:spPr>
              <a:solidFill>
                <a:srgbClr val="002060"/>
              </a:solidFill>
              <a:ln>
                <a:noFill/>
              </a:ln>
              <a:effectLst/>
            </c:spPr>
            <c:extLst>
              <c:ext xmlns:c16="http://schemas.microsoft.com/office/drawing/2014/chart" uri="{C3380CC4-5D6E-409C-BE32-E72D297353CC}">
                <c16:uniqueId val="{00000003-44A4-4D71-A3D9-C3CB83920DDF}"/>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4A4-4D71-A3D9-C3CB83920DDF}"/>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A4-4D71-A3D9-C3CB83920DDF}"/>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44A4-4D71-A3D9-C3CB83920DD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(ene-jun)</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22787.3703408</c:v>
                </c:pt>
              </c:numCache>
            </c:numRef>
          </c:val>
          <c:extLst>
            <c:ext xmlns:c16="http://schemas.microsoft.com/office/drawing/2014/chart" uri="{C3380CC4-5D6E-409C-BE32-E72D297353CC}">
              <c16:uniqueId val="{00000005-44A4-4D71-A3D9-C3CB83920DDF}"/>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58</xdr:row>
      <xdr:rowOff>19050</xdr:rowOff>
    </xdr:from>
    <xdr:to>
      <xdr:col>13</xdr:col>
      <xdr:colOff>542924</xdr:colOff>
      <xdr:row>65</xdr:row>
      <xdr:rowOff>1</xdr:rowOff>
    </xdr:to>
    <xdr:graphicFrame macro="">
      <xdr:nvGraphicFramePr>
        <xdr:cNvPr id="2" name="2 Gráfico">
          <a:extLst>
            <a:ext uri="{FF2B5EF4-FFF2-40B4-BE49-F238E27FC236}">
              <a16:creationId xmlns:a16="http://schemas.microsoft.com/office/drawing/2014/main" id="{AEB14C39-6B90-4F55-A6DC-88719E3EB5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60DA81BF-3E1E-468A-A076-5B1B229FC5C9}"/>
            </a:ext>
          </a:extLst>
        </xdr:cNvPr>
        <xdr:cNvSpPr/>
      </xdr:nvSpPr>
      <xdr:spPr>
        <a:xfrm>
          <a:off x="101155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A6D1896-36DB-4895-8A4F-5FEEBF2D37A2}"/>
            </a:ext>
          </a:extLst>
        </xdr:cNvPr>
        <xdr:cNvSpPr/>
      </xdr:nvSpPr>
      <xdr:spPr>
        <a:xfrm>
          <a:off x="8010525" y="66675"/>
          <a:ext cx="1476375"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99F66C8-1481-4FBC-A7E4-2716F50B3ECB}"/>
            </a:ext>
          </a:extLst>
        </xdr:cNvPr>
        <xdr:cNvSpPr/>
      </xdr:nvSpPr>
      <xdr:spPr>
        <a:xfrm>
          <a:off x="7372349" y="85726"/>
          <a:ext cx="1447800"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857250</xdr:colOff>
      <xdr:row>0</xdr:row>
      <xdr:rowOff>47626</xdr:rowOff>
    </xdr:from>
    <xdr:to>
      <xdr:col>8</xdr:col>
      <xdr:colOff>681429</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91BE272-11EE-4973-9997-672A44E21E0D}"/>
            </a:ext>
          </a:extLst>
        </xdr:cNvPr>
        <xdr:cNvSpPr/>
      </xdr:nvSpPr>
      <xdr:spPr>
        <a:xfrm>
          <a:off x="7543800" y="47626"/>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76200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7DBACB1-0BA3-4708-96DC-64361A46DC79}"/>
            </a:ext>
          </a:extLst>
        </xdr:cNvPr>
        <xdr:cNvSpPr/>
      </xdr:nvSpPr>
      <xdr:spPr>
        <a:xfrm>
          <a:off x="6200775" y="66675"/>
          <a:ext cx="1662504"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66676</xdr:rowOff>
    </xdr:from>
    <xdr:to>
      <xdr:col>8</xdr:col>
      <xdr:colOff>500454</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4971636-0805-42B8-AB39-475634C26EDF}"/>
            </a:ext>
          </a:extLst>
        </xdr:cNvPr>
        <xdr:cNvSpPr/>
      </xdr:nvSpPr>
      <xdr:spPr>
        <a:xfrm>
          <a:off x="5276850" y="66676"/>
          <a:ext cx="1662504" cy="36195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E7FB49C-0E90-41C9-892C-B88E06110518}"/>
            </a:ext>
          </a:extLst>
        </xdr:cNvPr>
        <xdr:cNvSpPr/>
      </xdr:nvSpPr>
      <xdr:spPr>
        <a:xfrm>
          <a:off x="9934575" y="571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94</xdr:row>
      <xdr:rowOff>20554</xdr:rowOff>
    </xdr:from>
    <xdr:to>
      <xdr:col>8</xdr:col>
      <xdr:colOff>0</xdr:colOff>
      <xdr:row>108</xdr:row>
      <xdr:rowOff>84722</xdr:rowOff>
    </xdr:to>
    <xdr:graphicFrame macro="">
      <xdr:nvGraphicFramePr>
        <xdr:cNvPr id="2" name="3 Gráfico">
          <a:extLst>
            <a:ext uri="{FF2B5EF4-FFF2-40B4-BE49-F238E27FC236}">
              <a16:creationId xmlns:a16="http://schemas.microsoft.com/office/drawing/2014/main" id="{4D726814-AC10-4E28-97FA-9507F9EE1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41</xdr:row>
      <xdr:rowOff>63567</xdr:rowOff>
    </xdr:from>
    <xdr:to>
      <xdr:col>9</xdr:col>
      <xdr:colOff>152399</xdr:colOff>
      <xdr:row>55</xdr:row>
      <xdr:rowOff>94553</xdr:rowOff>
    </xdr:to>
    <xdr:graphicFrame macro="">
      <xdr:nvGraphicFramePr>
        <xdr:cNvPr id="3" name="2 Gráfico">
          <a:extLst>
            <a:ext uri="{FF2B5EF4-FFF2-40B4-BE49-F238E27FC236}">
              <a16:creationId xmlns:a16="http://schemas.microsoft.com/office/drawing/2014/main" id="{946A80CF-DE97-48EF-999A-E3A8FC4871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962025</xdr:colOff>
      <xdr:row>0</xdr:row>
      <xdr:rowOff>114300</xdr:rowOff>
    </xdr:from>
    <xdr:to>
      <xdr:col>11</xdr:col>
      <xdr:colOff>3810</xdr:colOff>
      <xdr:row>2</xdr:row>
      <xdr:rowOff>95250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7B204B0D-151C-4110-98DC-B3B3DA3078EA}"/>
            </a:ext>
          </a:extLst>
        </xdr:cNvPr>
        <xdr:cNvSpPr/>
      </xdr:nvSpPr>
      <xdr:spPr>
        <a:xfrm>
          <a:off x="12639675" y="114300"/>
          <a:ext cx="1556385"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523875</xdr:colOff>
      <xdr:row>0</xdr:row>
      <xdr:rowOff>76201</xdr:rowOff>
    </xdr:from>
    <xdr:to>
      <xdr:col>17</xdr:col>
      <xdr:colOff>470535</xdr:colOff>
      <xdr:row>2</xdr:row>
      <xdr:rowOff>57151</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8E2F4C4-4E98-4E86-B71C-FACFDCFC864D}"/>
            </a:ext>
          </a:extLst>
        </xdr:cNvPr>
        <xdr:cNvSpPr/>
      </xdr:nvSpPr>
      <xdr:spPr>
        <a:xfrm>
          <a:off x="9267825" y="76201"/>
          <a:ext cx="1604010" cy="3429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0B77D67-B737-4A44-828A-71584519C3A2}"/>
            </a:ext>
          </a:extLst>
        </xdr:cNvPr>
        <xdr:cNvSpPr/>
      </xdr:nvSpPr>
      <xdr:spPr>
        <a:xfrm>
          <a:off x="5667375" y="7620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53</xdr:row>
      <xdr:rowOff>76200</xdr:rowOff>
    </xdr:from>
    <xdr:to>
      <xdr:col>7</xdr:col>
      <xdr:colOff>866774</xdr:colOff>
      <xdr:row>59</xdr:row>
      <xdr:rowOff>152400</xdr:rowOff>
    </xdr:to>
    <xdr:graphicFrame macro="">
      <xdr:nvGraphicFramePr>
        <xdr:cNvPr id="2" name="2 Gráfico">
          <a:extLst>
            <a:ext uri="{FF2B5EF4-FFF2-40B4-BE49-F238E27FC236}">
              <a16:creationId xmlns:a16="http://schemas.microsoft.com/office/drawing/2014/main" id="{A6C6B7F8-BF9C-449E-96C1-863AE9DA14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2E91275A-BF48-4856-BE85-B96DBAA28295}"/>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2FF0BD4-89AE-434E-A379-B108F3402840}"/>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455B0D5-15DE-450A-B40C-2EC4522F6A18}"/>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276224</xdr:colOff>
      <xdr:row>0</xdr:row>
      <xdr:rowOff>76200</xdr:rowOff>
    </xdr:from>
    <xdr:to>
      <xdr:col>13</xdr:col>
      <xdr:colOff>919553</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6696785-37AB-43C8-9517-261935087640}"/>
            </a:ext>
          </a:extLst>
        </xdr:cNvPr>
        <xdr:cNvSpPr/>
      </xdr:nvSpPr>
      <xdr:spPr>
        <a:xfrm>
          <a:off x="11172824" y="76200"/>
          <a:ext cx="15767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542924</xdr:colOff>
      <xdr:row>0</xdr:row>
      <xdr:rowOff>85725</xdr:rowOff>
    </xdr:from>
    <xdr:to>
      <xdr:col>18</xdr:col>
      <xdr:colOff>704849</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A766569-BBD3-407D-BFCF-A3B3FF040A91}"/>
            </a:ext>
          </a:extLst>
        </xdr:cNvPr>
        <xdr:cNvSpPr/>
      </xdr:nvSpPr>
      <xdr:spPr>
        <a:xfrm>
          <a:off x="11791949" y="85725"/>
          <a:ext cx="1590675"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561975</xdr:colOff>
      <xdr:row>0</xdr:row>
      <xdr:rowOff>104775</xdr:rowOff>
    </xdr:from>
    <xdr:to>
      <xdr:col>11</xdr:col>
      <xdr:colOff>5154</xdr:colOff>
      <xdr:row>1</xdr:row>
      <xdr:rowOff>365663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FA2FB19-3547-41A5-BFC4-5699774B6DB9}"/>
            </a:ext>
          </a:extLst>
        </xdr:cNvPr>
        <xdr:cNvSpPr/>
      </xdr:nvSpPr>
      <xdr:spPr>
        <a:xfrm>
          <a:off x="10077450" y="104775"/>
          <a:ext cx="15386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27A9869-6D2C-4AE2-B70A-E6B391F90F65}"/>
            </a:ext>
          </a:extLst>
        </xdr:cNvPr>
        <xdr:cNvSpPr/>
      </xdr:nvSpPr>
      <xdr:spPr>
        <a:xfrm>
          <a:off x="10346293" y="171133"/>
          <a:ext cx="1496438" cy="41777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47DF3F6-0CFA-4EFC-B1FC-58E91D16F441}"/>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400050</xdr:colOff>
      <xdr:row>0</xdr:row>
      <xdr:rowOff>76201</xdr:rowOff>
    </xdr:from>
    <xdr:to>
      <xdr:col>3</xdr:col>
      <xdr:colOff>1833954</xdr:colOff>
      <xdr:row>2</xdr:row>
      <xdr:rowOff>85726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35F6E89-97B8-4F00-A1A8-D99534CEB7CC}"/>
            </a:ext>
          </a:extLst>
        </xdr:cNvPr>
        <xdr:cNvSpPr/>
      </xdr:nvSpPr>
      <xdr:spPr>
        <a:xfrm>
          <a:off x="5581650" y="76201"/>
          <a:ext cx="143390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75D72B5-1D30-4516-9094-7A4A43F63E4C}"/>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44</xdr:row>
      <xdr:rowOff>22860</xdr:rowOff>
    </xdr:from>
    <xdr:to>
      <xdr:col>6</xdr:col>
      <xdr:colOff>1152525</xdr:colOff>
      <xdr:row>59</xdr:row>
      <xdr:rowOff>114300</xdr:rowOff>
    </xdr:to>
    <xdr:graphicFrame macro="">
      <xdr:nvGraphicFramePr>
        <xdr:cNvPr id="2" name="Gráfico 1">
          <a:extLst>
            <a:ext uri="{FF2B5EF4-FFF2-40B4-BE49-F238E27FC236}">
              <a16:creationId xmlns:a16="http://schemas.microsoft.com/office/drawing/2014/main" id="{D009D4EB-D5A2-457B-A4D5-CFEC55812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57CA31B5-B445-4CE6-9DA7-2A0D0EFBD5FB}"/>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1095375</xdr:colOff>
      <xdr:row>0</xdr:row>
      <xdr:rowOff>161925</xdr:rowOff>
    </xdr:from>
    <xdr:to>
      <xdr:col>8</xdr:col>
      <xdr:colOff>1447800</xdr:colOff>
      <xdr:row>2</xdr:row>
      <xdr:rowOff>19050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0783DCD-1AC1-4D70-85FB-FFD88B1E4CF7}"/>
            </a:ext>
          </a:extLst>
        </xdr:cNvPr>
        <xdr:cNvSpPr/>
      </xdr:nvSpPr>
      <xdr:spPr>
        <a:xfrm>
          <a:off x="10944225" y="161925"/>
          <a:ext cx="1647825" cy="409575"/>
        </a:xfrm>
        <a:prstGeom prst="roundRect">
          <a:avLst/>
        </a:prstGeom>
        <a:solidFill>
          <a:sysClr val="window" lastClr="FFFFFF">
            <a:lumMod val="50000"/>
          </a:sysClr>
        </a:solidFill>
        <a:ln w="12700" cap="flat" cmpd="sng" algn="ctr">
          <a:noFill/>
          <a:prstDash val="solid"/>
          <a:miter lim="800000"/>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PE" sz="1100" b="1" i="0" u="none" strike="noStrike" kern="0" cap="none" spc="0" normalizeH="0" baseline="0" noProof="0">
              <a:ln>
                <a:noFill/>
              </a:ln>
              <a:solidFill>
                <a:sysClr val="window" lastClr="FFFFFF"/>
              </a:solidFill>
              <a:effectLst/>
              <a:uLnTx/>
              <a:uFillTx/>
              <a:latin typeface="Calibri" panose="020F0502020204030204"/>
              <a:ea typeface="+mn-ea"/>
              <a:cs typeface="+mn-cs"/>
            </a:rPr>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8"/>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395"/>
    <col min="12" max="12" width="11.42578125" style="11"/>
    <col min="13" max="13" width="8.5703125" style="11" customWidth="1"/>
    <col min="14" max="16384" width="11.42578125" style="11"/>
  </cols>
  <sheetData>
    <row r="10" spans="2:17" ht="22.5" customHeight="1" x14ac:dyDescent="0.3">
      <c r="B10" s="1072" t="s">
        <v>49</v>
      </c>
      <c r="C10" s="1072"/>
      <c r="D10" s="1072"/>
      <c r="E10" s="1072"/>
      <c r="F10" s="1072"/>
      <c r="G10" s="1072"/>
      <c r="H10" s="1072"/>
      <c r="I10" s="1072"/>
      <c r="J10" s="1072"/>
      <c r="K10" s="1072"/>
      <c r="L10" s="1072"/>
      <c r="M10" s="13"/>
      <c r="N10" s="13"/>
      <c r="O10" s="13"/>
      <c r="P10" s="13"/>
      <c r="Q10" s="13"/>
    </row>
    <row r="11" spans="2:17" ht="18" customHeight="1" x14ac:dyDescent="0.3">
      <c r="B11" s="1073" t="s">
        <v>853</v>
      </c>
      <c r="C11" s="1073"/>
      <c r="D11" s="1073"/>
      <c r="E11" s="1073"/>
      <c r="F11" s="1073"/>
      <c r="G11" s="1073"/>
      <c r="H11" s="1073"/>
      <c r="I11" s="1073"/>
      <c r="J11" s="1073"/>
      <c r="K11" s="1073"/>
      <c r="L11" s="1073"/>
      <c r="M11" s="14"/>
      <c r="N11" s="14"/>
      <c r="O11" s="14"/>
      <c r="P11" s="14"/>
      <c r="Q11" s="14"/>
    </row>
    <row r="12" spans="2:17" ht="18" customHeight="1" x14ac:dyDescent="0.3">
      <c r="B12" s="1073" t="s">
        <v>854</v>
      </c>
      <c r="C12" s="1073"/>
      <c r="D12" s="1073"/>
      <c r="E12" s="1073"/>
      <c r="F12" s="1073"/>
      <c r="G12" s="1073"/>
      <c r="H12" s="1073"/>
      <c r="I12" s="1073"/>
      <c r="J12" s="1073"/>
      <c r="K12" s="1073"/>
      <c r="L12" s="1073"/>
      <c r="M12" s="14"/>
      <c r="N12" s="14"/>
      <c r="O12" s="14"/>
      <c r="P12" s="14"/>
      <c r="Q12" s="14"/>
    </row>
    <row r="14" spans="2:17" ht="18" x14ac:dyDescent="0.3">
      <c r="B14" s="12" t="s">
        <v>50</v>
      </c>
    </row>
    <row r="15" spans="2:17" x14ac:dyDescent="0.3">
      <c r="B15" s="11" t="s">
        <v>51</v>
      </c>
      <c r="J15" s="394" t="s">
        <v>52</v>
      </c>
    </row>
    <row r="16" spans="2:17" x14ac:dyDescent="0.3">
      <c r="B16" s="11" t="s">
        <v>53</v>
      </c>
      <c r="J16" s="394" t="s">
        <v>54</v>
      </c>
    </row>
    <row r="17" spans="2:10" x14ac:dyDescent="0.3">
      <c r="B17" s="11" t="s">
        <v>184</v>
      </c>
      <c r="I17" s="23"/>
      <c r="J17" s="432" t="s">
        <v>182</v>
      </c>
    </row>
    <row r="19" spans="2:10" ht="18" x14ac:dyDescent="0.3">
      <c r="B19" s="12" t="s">
        <v>363</v>
      </c>
    </row>
    <row r="20" spans="2:10" x14ac:dyDescent="0.3">
      <c r="B20" s="11" t="s">
        <v>353</v>
      </c>
      <c r="J20" s="394" t="s">
        <v>55</v>
      </c>
    </row>
    <row r="21" spans="2:10" x14ac:dyDescent="0.3">
      <c r="B21" s="11" t="s">
        <v>354</v>
      </c>
      <c r="I21" s="23"/>
      <c r="J21" s="394" t="s">
        <v>183</v>
      </c>
    </row>
    <row r="22" spans="2:10" x14ac:dyDescent="0.3">
      <c r="B22" s="11" t="s">
        <v>355</v>
      </c>
      <c r="J22" s="394" t="s">
        <v>56</v>
      </c>
    </row>
    <row r="24" spans="2:10" ht="18" x14ac:dyDescent="0.3">
      <c r="B24" s="12" t="s">
        <v>57</v>
      </c>
      <c r="J24" s="394" t="s">
        <v>58</v>
      </c>
    </row>
    <row r="26" spans="2:10" ht="18" x14ac:dyDescent="0.3">
      <c r="B26" s="12" t="s">
        <v>59</v>
      </c>
    </row>
    <row r="27" spans="2:10" x14ac:dyDescent="0.3">
      <c r="B27" s="11" t="s">
        <v>60</v>
      </c>
      <c r="J27" s="394" t="s">
        <v>63</v>
      </c>
    </row>
    <row r="28" spans="2:10" x14ac:dyDescent="0.3">
      <c r="B28" s="11" t="s">
        <v>61</v>
      </c>
      <c r="J28" s="394" t="s">
        <v>64</v>
      </c>
    </row>
    <row r="29" spans="2:10" x14ac:dyDescent="0.3">
      <c r="B29" s="11" t="s">
        <v>62</v>
      </c>
      <c r="J29" s="394" t="s">
        <v>65</v>
      </c>
    </row>
    <row r="31" spans="2:10" ht="18" x14ac:dyDescent="0.3">
      <c r="B31" s="12" t="s">
        <v>66</v>
      </c>
    </row>
    <row r="32" spans="2:10" x14ac:dyDescent="0.3">
      <c r="B32" s="11" t="s">
        <v>68</v>
      </c>
      <c r="J32" s="394" t="s">
        <v>70</v>
      </c>
    </row>
    <row r="33" spans="2:10" x14ac:dyDescent="0.3">
      <c r="B33" s="11" t="s">
        <v>185</v>
      </c>
      <c r="J33" s="394" t="s">
        <v>71</v>
      </c>
    </row>
    <row r="34" spans="2:10" x14ac:dyDescent="0.3">
      <c r="B34" s="11" t="s">
        <v>67</v>
      </c>
      <c r="J34" s="394" t="s">
        <v>71</v>
      </c>
    </row>
    <row r="35" spans="2:10" x14ac:dyDescent="0.3">
      <c r="B35" s="11" t="s">
        <v>69</v>
      </c>
      <c r="J35" s="394" t="s">
        <v>72</v>
      </c>
    </row>
    <row r="37" spans="2:10" ht="18" x14ac:dyDescent="0.3">
      <c r="B37" s="12" t="s">
        <v>73</v>
      </c>
    </row>
    <row r="38" spans="2:10" x14ac:dyDescent="0.3">
      <c r="B38" s="11" t="s">
        <v>74</v>
      </c>
      <c r="J38" s="394" t="s">
        <v>75</v>
      </c>
    </row>
    <row r="39" spans="2:10" x14ac:dyDescent="0.3">
      <c r="B39" s="11" t="s">
        <v>186</v>
      </c>
      <c r="J39" s="394" t="s">
        <v>75</v>
      </c>
    </row>
    <row r="40" spans="2:10" x14ac:dyDescent="0.3">
      <c r="B40" s="11" t="s">
        <v>158</v>
      </c>
      <c r="J40" s="394" t="s">
        <v>159</v>
      </c>
    </row>
    <row r="42" spans="2:10" ht="18" x14ac:dyDescent="0.3">
      <c r="B42" s="12" t="s">
        <v>76</v>
      </c>
    </row>
    <row r="43" spans="2:10" x14ac:dyDescent="0.3">
      <c r="B43" s="11" t="s">
        <v>187</v>
      </c>
      <c r="J43" s="394" t="s">
        <v>160</v>
      </c>
    </row>
    <row r="44" spans="2:10" ht="36" customHeight="1" x14ac:dyDescent="0.3">
      <c r="B44" s="1071" t="s">
        <v>77</v>
      </c>
      <c r="C44" s="1071"/>
      <c r="D44" s="1071"/>
      <c r="E44" s="1071"/>
      <c r="F44" s="1071"/>
      <c r="G44" s="1071"/>
      <c r="H44" s="1071"/>
      <c r="J44" s="394" t="s">
        <v>161</v>
      </c>
    </row>
    <row r="46" spans="2:10" ht="18" x14ac:dyDescent="0.3">
      <c r="B46" s="12" t="s">
        <v>78</v>
      </c>
    </row>
    <row r="47" spans="2:10" x14ac:dyDescent="0.3">
      <c r="B47" s="11" t="s">
        <v>79</v>
      </c>
      <c r="J47" s="394" t="s">
        <v>162</v>
      </c>
    </row>
    <row r="49" spans="2:10" ht="18" x14ac:dyDescent="0.3">
      <c r="B49" s="12" t="s">
        <v>80</v>
      </c>
      <c r="J49" s="394" t="s">
        <v>163</v>
      </c>
    </row>
    <row r="51" spans="2:10" ht="18" x14ac:dyDescent="0.3">
      <c r="B51" s="12" t="s">
        <v>81</v>
      </c>
      <c r="J51" s="394" t="s">
        <v>164</v>
      </c>
    </row>
    <row r="53" spans="2:10" ht="18" x14ac:dyDescent="0.3">
      <c r="B53" s="12" t="s">
        <v>82</v>
      </c>
      <c r="J53" s="394" t="s">
        <v>165</v>
      </c>
    </row>
    <row r="55" spans="2:10" ht="18" x14ac:dyDescent="0.3">
      <c r="B55" s="12" t="s">
        <v>850</v>
      </c>
      <c r="J55" s="394" t="s">
        <v>851</v>
      </c>
    </row>
    <row r="56" spans="2:10" x14ac:dyDescent="0.3">
      <c r="J56" s="1039"/>
    </row>
    <row r="57" spans="2:10" ht="18" x14ac:dyDescent="0.3">
      <c r="B57" s="12" t="s">
        <v>821</v>
      </c>
      <c r="J57" s="394" t="s">
        <v>820</v>
      </c>
    </row>
    <row r="58" spans="2:10" x14ac:dyDescent="0.3">
      <c r="J58" s="394"/>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2026'!Área_de_impresión" display="CPIM 2026"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2026'!Área_de_impresión" display="CPEM 2026"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2309-DF5B-45D7-A2E8-4D20D9ABDAB8}">
  <sheetPr>
    <tabColor rgb="FF002060"/>
  </sheetPr>
  <dimension ref="A1:AH67"/>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2.85546875" style="7" customWidth="1"/>
    <col min="2" max="2" width="12.42578125" style="6" customWidth="1"/>
    <col min="3" max="3" width="14.42578125" style="6" customWidth="1"/>
    <col min="4" max="14" width="12.42578125" style="6" customWidth="1"/>
    <col min="15" max="15" width="3.42578125" style="589"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585" t="s">
        <v>695</v>
      </c>
      <c r="B1" s="586"/>
      <c r="C1" s="586"/>
      <c r="D1" s="586"/>
      <c r="E1" s="586"/>
      <c r="F1" s="587"/>
      <c r="G1" s="588"/>
      <c r="H1" s="587"/>
      <c r="I1" s="586"/>
      <c r="J1" s="586"/>
      <c r="K1" s="586"/>
      <c r="L1" s="586"/>
      <c r="M1" s="586"/>
      <c r="N1" s="586"/>
    </row>
    <row r="2" spans="1:15" ht="14.45" customHeight="1" x14ac:dyDescent="0.25">
      <c r="A2" s="1074" t="s">
        <v>696</v>
      </c>
      <c r="B2" s="1074"/>
      <c r="C2" s="1074"/>
      <c r="D2" s="1074"/>
      <c r="E2" s="1074"/>
      <c r="F2" s="1074"/>
      <c r="G2" s="1074"/>
      <c r="H2" s="1074"/>
      <c r="I2" s="1074"/>
      <c r="J2" s="590"/>
      <c r="K2" s="590"/>
      <c r="L2" s="590"/>
      <c r="M2" s="590"/>
      <c r="N2" s="590"/>
    </row>
    <row r="3" spans="1:15" ht="13.5" thickBot="1" x14ac:dyDescent="0.25">
      <c r="A3" s="586"/>
      <c r="B3" s="586"/>
      <c r="C3" s="586"/>
      <c r="D3" s="586"/>
      <c r="E3" s="586"/>
      <c r="F3" s="586"/>
      <c r="G3" s="586"/>
      <c r="H3" s="586"/>
      <c r="I3" s="586"/>
      <c r="J3" s="586"/>
      <c r="K3" s="586"/>
      <c r="L3" s="586"/>
      <c r="M3" s="586"/>
      <c r="N3" s="586"/>
    </row>
    <row r="4" spans="1:15" s="165" customFormat="1" x14ac:dyDescent="0.2">
      <c r="A4" s="591" t="s">
        <v>179</v>
      </c>
      <c r="B4" s="592" t="s">
        <v>595</v>
      </c>
      <c r="C4" s="592" t="s">
        <v>697</v>
      </c>
      <c r="D4" s="592" t="s">
        <v>597</v>
      </c>
      <c r="E4" s="592" t="s">
        <v>598</v>
      </c>
      <c r="F4" s="592" t="s">
        <v>599</v>
      </c>
      <c r="G4" s="592" t="s">
        <v>238</v>
      </c>
      <c r="H4" s="592" t="s">
        <v>600</v>
      </c>
      <c r="I4" s="592" t="s">
        <v>601</v>
      </c>
      <c r="J4" s="592" t="s">
        <v>698</v>
      </c>
      <c r="K4" s="592" t="s">
        <v>699</v>
      </c>
      <c r="L4" s="592" t="s">
        <v>700</v>
      </c>
      <c r="M4" s="592" t="s">
        <v>701</v>
      </c>
      <c r="N4" s="593" t="s">
        <v>702</v>
      </c>
    </row>
    <row r="5" spans="1:15" ht="13.5" thickBot="1" x14ac:dyDescent="0.25">
      <c r="A5" s="594"/>
      <c r="B5" s="595" t="s">
        <v>703</v>
      </c>
      <c r="C5" s="595" t="s">
        <v>704</v>
      </c>
      <c r="D5" s="595" t="s">
        <v>703</v>
      </c>
      <c r="E5" s="595" t="s">
        <v>705</v>
      </c>
      <c r="F5" s="595" t="s">
        <v>703</v>
      </c>
      <c r="G5" s="595" t="s">
        <v>703</v>
      </c>
      <c r="H5" s="595" t="s">
        <v>703</v>
      </c>
      <c r="I5" s="595" t="s">
        <v>703</v>
      </c>
      <c r="J5" s="595" t="s">
        <v>703</v>
      </c>
      <c r="K5" s="595" t="s">
        <v>703</v>
      </c>
      <c r="L5" s="595" t="s">
        <v>703</v>
      </c>
      <c r="M5" s="595" t="s">
        <v>703</v>
      </c>
      <c r="N5" s="596" t="s">
        <v>703</v>
      </c>
      <c r="O5" s="724"/>
    </row>
    <row r="6" spans="1:15" x14ac:dyDescent="0.2">
      <c r="A6" s="597">
        <v>2000</v>
      </c>
      <c r="B6" s="598">
        <v>553924</v>
      </c>
      <c r="C6" s="598">
        <v>132585078.00000001</v>
      </c>
      <c r="D6" s="598">
        <v>910303</v>
      </c>
      <c r="E6" s="598">
        <v>2437706</v>
      </c>
      <c r="F6" s="598">
        <v>270576</v>
      </c>
      <c r="G6" s="598">
        <v>2812784.7804642497</v>
      </c>
      <c r="H6" s="598">
        <v>37410</v>
      </c>
      <c r="I6" s="598">
        <v>7193</v>
      </c>
      <c r="J6" s="599" t="s">
        <v>706</v>
      </c>
      <c r="K6" s="599" t="s">
        <v>706</v>
      </c>
      <c r="L6" s="599" t="s">
        <v>706</v>
      </c>
      <c r="M6" s="599" t="s">
        <v>706</v>
      </c>
      <c r="N6" s="600" t="s">
        <v>706</v>
      </c>
      <c r="O6" s="6"/>
    </row>
    <row r="7" spans="1:15" x14ac:dyDescent="0.2">
      <c r="A7" s="601">
        <v>2001</v>
      </c>
      <c r="B7" s="599">
        <v>722355.34555900015</v>
      </c>
      <c r="C7" s="599">
        <v>138522109.261338</v>
      </c>
      <c r="D7" s="599">
        <v>1056629.375614</v>
      </c>
      <c r="E7" s="599">
        <v>2571113.7884550001</v>
      </c>
      <c r="F7" s="599">
        <v>289546.06610700005</v>
      </c>
      <c r="G7" s="599">
        <v>3038401.494655</v>
      </c>
      <c r="H7" s="599">
        <v>38182.076774000001</v>
      </c>
      <c r="I7" s="599">
        <v>9499.2289039999996</v>
      </c>
      <c r="J7" s="599" t="s">
        <v>706</v>
      </c>
      <c r="K7" s="599" t="s">
        <v>706</v>
      </c>
      <c r="L7" s="599" t="s">
        <v>706</v>
      </c>
      <c r="M7" s="599" t="s">
        <v>706</v>
      </c>
      <c r="N7" s="600" t="s">
        <v>706</v>
      </c>
      <c r="O7" s="6"/>
    </row>
    <row r="8" spans="1:15" x14ac:dyDescent="0.2">
      <c r="A8" s="601">
        <v>2002</v>
      </c>
      <c r="B8" s="599">
        <v>844552.87496099994</v>
      </c>
      <c r="C8" s="599">
        <v>157529918.53579301</v>
      </c>
      <c r="D8" s="599">
        <v>1232996.9204689998</v>
      </c>
      <c r="E8" s="599">
        <v>2869638.9847490001</v>
      </c>
      <c r="F8" s="599">
        <v>305650.71951300005</v>
      </c>
      <c r="G8" s="599">
        <v>3056055.2522</v>
      </c>
      <c r="H8" s="599">
        <v>38815.044966000001</v>
      </c>
      <c r="I8" s="599">
        <v>8612.8507310000005</v>
      </c>
      <c r="J8" s="599" t="s">
        <v>706</v>
      </c>
      <c r="K8" s="599" t="s">
        <v>706</v>
      </c>
      <c r="L8" s="599" t="s">
        <v>706</v>
      </c>
      <c r="M8" s="599" t="s">
        <v>706</v>
      </c>
      <c r="N8" s="600" t="s">
        <v>706</v>
      </c>
      <c r="O8" s="6"/>
    </row>
    <row r="9" spans="1:15" x14ac:dyDescent="0.2">
      <c r="A9" s="601">
        <v>2003</v>
      </c>
      <c r="B9" s="599">
        <v>842605.07863000024</v>
      </c>
      <c r="C9" s="599">
        <v>172624629.84419996</v>
      </c>
      <c r="D9" s="599">
        <v>1373792.267121</v>
      </c>
      <c r="E9" s="599">
        <v>2923686.4022500003</v>
      </c>
      <c r="F9" s="599">
        <v>309163.88219000009</v>
      </c>
      <c r="G9" s="599">
        <v>3484900.3702520002</v>
      </c>
      <c r="H9" s="599">
        <v>40202.178839999993</v>
      </c>
      <c r="I9" s="599">
        <v>9589.5781260000003</v>
      </c>
      <c r="J9" s="599" t="s">
        <v>706</v>
      </c>
      <c r="K9" s="599" t="s">
        <v>706</v>
      </c>
      <c r="L9" s="599" t="s">
        <v>706</v>
      </c>
      <c r="M9" s="599" t="s">
        <v>706</v>
      </c>
      <c r="N9" s="600" t="s">
        <v>706</v>
      </c>
      <c r="O9" s="6"/>
    </row>
    <row r="10" spans="1:15" x14ac:dyDescent="0.2">
      <c r="A10" s="601">
        <v>2004</v>
      </c>
      <c r="B10" s="599">
        <v>1035574.04973</v>
      </c>
      <c r="C10" s="599">
        <v>173223817.38585296</v>
      </c>
      <c r="D10" s="599">
        <v>1209005.7091610003</v>
      </c>
      <c r="E10" s="599">
        <v>3059961.8968920005</v>
      </c>
      <c r="F10" s="599">
        <v>306210.77793799998</v>
      </c>
      <c r="G10" s="599">
        <v>4247173.7726000007</v>
      </c>
      <c r="H10" s="599">
        <v>41613.363517999998</v>
      </c>
      <c r="I10" s="599">
        <v>14246.326868</v>
      </c>
      <c r="J10" s="599" t="s">
        <v>706</v>
      </c>
      <c r="K10" s="599" t="s">
        <v>706</v>
      </c>
      <c r="L10" s="599" t="s">
        <v>706</v>
      </c>
      <c r="M10" s="599" t="s">
        <v>706</v>
      </c>
      <c r="N10" s="600" t="s">
        <v>706</v>
      </c>
      <c r="O10" s="6"/>
    </row>
    <row r="11" spans="1:15" x14ac:dyDescent="0.2">
      <c r="A11" s="601">
        <v>2005</v>
      </c>
      <c r="B11" s="599">
        <v>1009897.918423</v>
      </c>
      <c r="C11" s="599">
        <v>208001717.81876829</v>
      </c>
      <c r="D11" s="599">
        <v>1201670.9143999997</v>
      </c>
      <c r="E11" s="599">
        <v>3193145.5305729993</v>
      </c>
      <c r="F11" s="599">
        <v>319344.80289899989</v>
      </c>
      <c r="G11" s="599">
        <v>4564989.1370999999</v>
      </c>
      <c r="H11" s="599">
        <v>42144.586211000002</v>
      </c>
      <c r="I11" s="599">
        <v>17325.373315000004</v>
      </c>
      <c r="J11" s="599" t="s">
        <v>706</v>
      </c>
      <c r="K11" s="599" t="s">
        <v>706</v>
      </c>
      <c r="L11" s="599" t="s">
        <v>706</v>
      </c>
      <c r="M11" s="599" t="s">
        <v>706</v>
      </c>
      <c r="N11" s="600" t="s">
        <v>706</v>
      </c>
      <c r="O11" s="6"/>
    </row>
    <row r="12" spans="1:15" x14ac:dyDescent="0.2">
      <c r="A12" s="601">
        <v>2006</v>
      </c>
      <c r="B12" s="599">
        <v>1048472.4635900002</v>
      </c>
      <c r="C12" s="599">
        <v>202825998.65453294</v>
      </c>
      <c r="D12" s="599">
        <v>1203364.0679980002</v>
      </c>
      <c r="E12" s="599">
        <v>3470661.2430209992</v>
      </c>
      <c r="F12" s="599">
        <v>313332.28608800005</v>
      </c>
      <c r="G12" s="599">
        <v>4784600.5820000004</v>
      </c>
      <c r="H12" s="599">
        <v>38469.547186000011</v>
      </c>
      <c r="I12" s="599">
        <v>17209.346067999999</v>
      </c>
      <c r="J12" s="599" t="s">
        <v>706</v>
      </c>
      <c r="K12" s="599" t="s">
        <v>706</v>
      </c>
      <c r="L12" s="599" t="s">
        <v>706</v>
      </c>
      <c r="M12" s="599" t="s">
        <v>706</v>
      </c>
      <c r="N12" s="600" t="s">
        <v>706</v>
      </c>
      <c r="O12" s="6"/>
    </row>
    <row r="13" spans="1:15" x14ac:dyDescent="0.2">
      <c r="A13" s="601">
        <v>2007</v>
      </c>
      <c r="B13" s="599">
        <v>1190273.6039159999</v>
      </c>
      <c r="C13" s="599">
        <v>170127538.95581597</v>
      </c>
      <c r="D13" s="599">
        <v>1444361.4378260002</v>
      </c>
      <c r="E13" s="599">
        <v>3501461.9256330007</v>
      </c>
      <c r="F13" s="599">
        <v>329164.77903499996</v>
      </c>
      <c r="G13" s="599">
        <v>5103597.2635999992</v>
      </c>
      <c r="H13" s="599">
        <v>39018.915689000001</v>
      </c>
      <c r="I13" s="599">
        <v>16786.886077000003</v>
      </c>
      <c r="J13" s="599" t="s">
        <v>706</v>
      </c>
      <c r="K13" s="599" t="s">
        <v>706</v>
      </c>
      <c r="L13" s="599" t="s">
        <v>706</v>
      </c>
      <c r="M13" s="599" t="s">
        <v>706</v>
      </c>
      <c r="N13" s="600" t="s">
        <v>706</v>
      </c>
      <c r="O13" s="6"/>
    </row>
    <row r="14" spans="1:15" x14ac:dyDescent="0.2">
      <c r="A14" s="601">
        <v>2008</v>
      </c>
      <c r="B14" s="599">
        <v>1267866.5800789997</v>
      </c>
      <c r="C14" s="599">
        <v>179870472.99560794</v>
      </c>
      <c r="D14" s="599">
        <v>1602597.0080210003</v>
      </c>
      <c r="E14" s="599">
        <v>3685931.0012759985</v>
      </c>
      <c r="F14" s="599">
        <v>345109.27027199999</v>
      </c>
      <c r="G14" s="599">
        <v>5160707.0164000001</v>
      </c>
      <c r="H14" s="599">
        <v>39037.065935000006</v>
      </c>
      <c r="I14" s="599">
        <v>16720.528117000002</v>
      </c>
      <c r="J14" s="599" t="s">
        <v>706</v>
      </c>
      <c r="K14" s="599" t="s">
        <v>706</v>
      </c>
      <c r="L14" s="599" t="s">
        <v>706</v>
      </c>
      <c r="M14" s="599" t="s">
        <v>706</v>
      </c>
      <c r="N14" s="600" t="s">
        <v>706</v>
      </c>
      <c r="O14" s="6"/>
    </row>
    <row r="15" spans="1:15" x14ac:dyDescent="0.2">
      <c r="A15" s="601">
        <v>2009</v>
      </c>
      <c r="B15" s="599">
        <v>1276249.2028349997</v>
      </c>
      <c r="C15" s="599">
        <v>183994691.50778204</v>
      </c>
      <c r="D15" s="599">
        <v>1512931.0674320005</v>
      </c>
      <c r="E15" s="599">
        <v>3922708.3963299985</v>
      </c>
      <c r="F15" s="599">
        <v>302459.11290999997</v>
      </c>
      <c r="G15" s="599">
        <v>4418768.325600001</v>
      </c>
      <c r="H15" s="599">
        <v>37502.627191</v>
      </c>
      <c r="I15" s="599">
        <v>12297.103142</v>
      </c>
      <c r="J15" s="599" t="s">
        <v>706</v>
      </c>
      <c r="K15" s="599" t="s">
        <v>706</v>
      </c>
      <c r="L15" s="599" t="s">
        <v>706</v>
      </c>
      <c r="M15" s="599" t="s">
        <v>706</v>
      </c>
      <c r="N15" s="600" t="s">
        <v>706</v>
      </c>
    </row>
    <row r="16" spans="1:15" x14ac:dyDescent="0.2">
      <c r="A16" s="601">
        <v>2010</v>
      </c>
      <c r="B16" s="599">
        <v>1247184.0293920001</v>
      </c>
      <c r="C16" s="599">
        <v>164084388.90122896</v>
      </c>
      <c r="D16" s="599">
        <v>1470449.7064990005</v>
      </c>
      <c r="E16" s="599">
        <v>3640465.4641499999</v>
      </c>
      <c r="F16" s="599">
        <v>261989.60579399997</v>
      </c>
      <c r="G16" s="599">
        <v>6042644.2223000005</v>
      </c>
      <c r="H16" s="599">
        <v>33847.813441999999</v>
      </c>
      <c r="I16" s="599">
        <v>16963.268973000002</v>
      </c>
      <c r="J16" s="599" t="s">
        <v>706</v>
      </c>
      <c r="K16" s="599" t="s">
        <v>706</v>
      </c>
      <c r="L16" s="599" t="s">
        <v>706</v>
      </c>
      <c r="M16" s="599" t="s">
        <v>706</v>
      </c>
      <c r="N16" s="600" t="s">
        <v>706</v>
      </c>
    </row>
    <row r="17" spans="1:34" x14ac:dyDescent="0.2">
      <c r="A17" s="601">
        <v>2011</v>
      </c>
      <c r="B17" s="599">
        <v>1235345.068018001</v>
      </c>
      <c r="C17" s="599">
        <v>166186716.98165271</v>
      </c>
      <c r="D17" s="599">
        <v>1256382.6002109998</v>
      </c>
      <c r="E17" s="599">
        <v>3418862.1174220056</v>
      </c>
      <c r="F17" s="599">
        <v>230199.08238500016</v>
      </c>
      <c r="G17" s="599">
        <v>7010937.8915999997</v>
      </c>
      <c r="H17" s="599">
        <v>28881.790965999993</v>
      </c>
      <c r="I17" s="599">
        <v>19141.078052000001</v>
      </c>
      <c r="J17" s="599" t="s">
        <v>706</v>
      </c>
      <c r="K17" s="599" t="s">
        <v>706</v>
      </c>
      <c r="L17" s="599" t="s">
        <v>706</v>
      </c>
      <c r="M17" s="599" t="s">
        <v>706</v>
      </c>
      <c r="N17" s="600" t="s">
        <v>706</v>
      </c>
      <c r="O17" s="602">
        <f t="shared" ref="O17:O32" si="0">B17/1000</f>
        <v>1235.345068018001</v>
      </c>
      <c r="Q17" s="17"/>
      <c r="R17" s="17"/>
      <c r="Z17" s="603"/>
      <c r="AA17" s="603"/>
      <c r="AB17" s="603"/>
      <c r="AC17" s="603"/>
      <c r="AD17" s="603"/>
      <c r="AE17" s="603"/>
      <c r="AF17" s="603"/>
      <c r="AG17" s="603"/>
      <c r="AH17" s="68"/>
    </row>
    <row r="18" spans="1:34" x14ac:dyDescent="0.2">
      <c r="A18" s="601">
        <v>2012</v>
      </c>
      <c r="B18" s="599">
        <v>1289916.9346156276</v>
      </c>
      <c r="C18" s="599">
        <v>153780960.26084191</v>
      </c>
      <c r="D18" s="599">
        <v>1281282.431485241</v>
      </c>
      <c r="E18" s="599">
        <v>3452004.3609873233</v>
      </c>
      <c r="F18" s="599">
        <v>249236.15747171015</v>
      </c>
      <c r="G18" s="599">
        <v>6684539.3918000003</v>
      </c>
      <c r="H18" s="599">
        <v>26104.854505400006</v>
      </c>
      <c r="I18" s="599">
        <v>16790.374244900002</v>
      </c>
      <c r="J18" s="599" t="s">
        <v>706</v>
      </c>
      <c r="K18" s="599" t="s">
        <v>706</v>
      </c>
      <c r="L18" s="599" t="s">
        <v>706</v>
      </c>
      <c r="M18" s="599" t="s">
        <v>706</v>
      </c>
      <c r="N18" s="600" t="s">
        <v>706</v>
      </c>
      <c r="O18" s="602">
        <f t="shared" si="0"/>
        <v>1289.9169346156277</v>
      </c>
      <c r="P18" s="68"/>
      <c r="Q18" s="17"/>
      <c r="R18" s="17"/>
      <c r="Z18" s="603"/>
      <c r="AA18" s="603"/>
      <c r="AB18" s="603"/>
      <c r="AC18" s="603"/>
      <c r="AD18" s="603"/>
      <c r="AE18" s="603"/>
      <c r="AF18" s="603"/>
      <c r="AG18" s="603"/>
    </row>
    <row r="19" spans="1:34" x14ac:dyDescent="0.2">
      <c r="A19" s="601">
        <v>2013</v>
      </c>
      <c r="B19" s="599">
        <v>1363452.9126998207</v>
      </c>
      <c r="C19" s="599">
        <v>143716837.41998193</v>
      </c>
      <c r="D19" s="599">
        <v>1351048.7423302194</v>
      </c>
      <c r="E19" s="599">
        <v>3648503.3400407191</v>
      </c>
      <c r="F19" s="599">
        <v>266312.71547875</v>
      </c>
      <c r="G19" s="599">
        <v>6680658.79</v>
      </c>
      <c r="H19" s="599">
        <v>23667.787451500008</v>
      </c>
      <c r="I19" s="599">
        <v>18139.597244000001</v>
      </c>
      <c r="J19" s="599" t="s">
        <v>706</v>
      </c>
      <c r="K19" s="599" t="s">
        <v>706</v>
      </c>
      <c r="L19" s="599" t="s">
        <v>706</v>
      </c>
      <c r="M19" s="599" t="s">
        <v>706</v>
      </c>
      <c r="N19" s="600" t="s">
        <v>706</v>
      </c>
      <c r="O19" s="602">
        <f t="shared" si="0"/>
        <v>1363.4529126998207</v>
      </c>
      <c r="P19" s="68"/>
      <c r="Q19" s="17"/>
      <c r="R19" s="17"/>
      <c r="Z19" s="603"/>
      <c r="AA19" s="603"/>
      <c r="AB19" s="603"/>
      <c r="AC19" s="603"/>
      <c r="AD19" s="603"/>
      <c r="AE19" s="603"/>
      <c r="AF19" s="603"/>
      <c r="AG19" s="603"/>
    </row>
    <row r="20" spans="1:34" x14ac:dyDescent="0.2">
      <c r="A20" s="601">
        <v>2014</v>
      </c>
      <c r="B20" s="599">
        <v>1377373.7760182077</v>
      </c>
      <c r="C20" s="599">
        <v>129946243.44281495</v>
      </c>
      <c r="D20" s="599">
        <v>1315221.0230463955</v>
      </c>
      <c r="E20" s="599">
        <v>3738279.9180184668</v>
      </c>
      <c r="F20" s="599">
        <v>277116.52714844397</v>
      </c>
      <c r="G20" s="599">
        <v>7192591.9308000002</v>
      </c>
      <c r="H20" s="599">
        <v>23105.261867800007</v>
      </c>
      <c r="I20" s="599">
        <v>17017.692464999996</v>
      </c>
      <c r="J20" s="599" t="s">
        <v>706</v>
      </c>
      <c r="K20" s="599" t="s">
        <v>706</v>
      </c>
      <c r="L20" s="599" t="s">
        <v>706</v>
      </c>
      <c r="M20" s="599" t="s">
        <v>706</v>
      </c>
      <c r="N20" s="600" t="s">
        <v>706</v>
      </c>
      <c r="O20" s="602">
        <f t="shared" si="0"/>
        <v>1377.3737760182078</v>
      </c>
      <c r="P20" s="68"/>
      <c r="Q20" s="17"/>
      <c r="R20" s="17"/>
      <c r="Z20" s="603"/>
      <c r="AA20" s="603"/>
      <c r="AB20" s="603"/>
      <c r="AC20" s="603"/>
      <c r="AD20" s="603"/>
      <c r="AE20" s="603"/>
      <c r="AF20" s="603"/>
      <c r="AG20" s="603"/>
    </row>
    <row r="21" spans="1:34" x14ac:dyDescent="0.2">
      <c r="A21" s="601">
        <v>2015</v>
      </c>
      <c r="B21" s="599">
        <v>1699939.7432781935</v>
      </c>
      <c r="C21" s="599">
        <v>137378305.7952458</v>
      </c>
      <c r="D21" s="599">
        <v>1415823.5863843861</v>
      </c>
      <c r="E21" s="599">
        <v>4071094.9244271382</v>
      </c>
      <c r="F21" s="599">
        <v>314011.10750861233</v>
      </c>
      <c r="G21" s="599">
        <v>7320806.8477000007</v>
      </c>
      <c r="H21" s="599">
        <v>19510.729779199999</v>
      </c>
      <c r="I21" s="599">
        <v>20153.237616000009</v>
      </c>
      <c r="J21" s="599" t="s">
        <v>706</v>
      </c>
      <c r="K21" s="599" t="s">
        <v>706</v>
      </c>
      <c r="L21" s="599" t="s">
        <v>706</v>
      </c>
      <c r="M21" s="599" t="s">
        <v>706</v>
      </c>
      <c r="N21" s="600" t="s">
        <v>706</v>
      </c>
      <c r="O21" s="602">
        <f t="shared" si="0"/>
        <v>1699.9397432781934</v>
      </c>
      <c r="P21" s="68"/>
      <c r="Q21" s="17"/>
      <c r="R21" s="17"/>
      <c r="Z21" s="603"/>
      <c r="AA21" s="603"/>
      <c r="AB21" s="603"/>
      <c r="AC21" s="603"/>
      <c r="AD21" s="603"/>
      <c r="AE21" s="603"/>
      <c r="AF21" s="603"/>
      <c r="AG21" s="603"/>
    </row>
    <row r="22" spans="1:34" x14ac:dyDescent="0.2">
      <c r="A22" s="601">
        <v>2016</v>
      </c>
      <c r="B22" s="599">
        <v>2352959.5047380654</v>
      </c>
      <c r="C22" s="599">
        <v>142230636.69316867</v>
      </c>
      <c r="D22" s="599">
        <v>1329178.0227656392</v>
      </c>
      <c r="E22" s="599">
        <v>4329179.7629066529</v>
      </c>
      <c r="F22" s="599">
        <v>312806.40109176951</v>
      </c>
      <c r="G22" s="599">
        <v>7663123.9877000004</v>
      </c>
      <c r="H22" s="599">
        <v>18789.0047614</v>
      </c>
      <c r="I22" s="599">
        <v>25756.505005499999</v>
      </c>
      <c r="J22" s="599">
        <v>23251.82108854</v>
      </c>
      <c r="K22" s="599">
        <v>187.59719447999996</v>
      </c>
      <c r="L22" s="599" t="s">
        <v>706</v>
      </c>
      <c r="M22" s="599">
        <v>1194.0643193499998</v>
      </c>
      <c r="N22" s="600" t="s">
        <v>706</v>
      </c>
      <c r="O22" s="602">
        <f t="shared" si="0"/>
        <v>2352.9595047380653</v>
      </c>
      <c r="P22" s="68"/>
      <c r="Q22" s="17"/>
      <c r="R22" s="17"/>
      <c r="Z22" s="603"/>
      <c r="AA22" s="603"/>
      <c r="AB22" s="603"/>
      <c r="AC22" s="603"/>
      <c r="AD22" s="603"/>
      <c r="AE22" s="603"/>
      <c r="AF22" s="603"/>
      <c r="AG22" s="603"/>
    </row>
    <row r="23" spans="1:34" x14ac:dyDescent="0.2">
      <c r="A23" s="601">
        <v>2017</v>
      </c>
      <c r="B23" s="599">
        <v>2440181.1105834288</v>
      </c>
      <c r="C23" s="599">
        <v>138425832.76156646</v>
      </c>
      <c r="D23" s="599">
        <v>1466521.468671351</v>
      </c>
      <c r="E23" s="599">
        <v>4318324.2784375055</v>
      </c>
      <c r="F23" s="599">
        <v>305279.59941443987</v>
      </c>
      <c r="G23" s="599">
        <v>8668091.618999999</v>
      </c>
      <c r="H23" s="599">
        <v>17790.363566100001</v>
      </c>
      <c r="I23" s="599">
        <v>28141.125214199987</v>
      </c>
      <c r="J23" s="599">
        <v>22403.407244680002</v>
      </c>
      <c r="K23" s="599">
        <v>123.17674860000001</v>
      </c>
      <c r="L23" s="599" t="s">
        <v>706</v>
      </c>
      <c r="M23" s="599">
        <v>1133.2781170000001</v>
      </c>
      <c r="N23" s="600" t="s">
        <v>706</v>
      </c>
      <c r="O23" s="602">
        <f t="shared" si="0"/>
        <v>2440.1811105834286</v>
      </c>
      <c r="P23" s="68"/>
      <c r="Q23" s="17"/>
      <c r="R23" s="17"/>
      <c r="Z23" s="603"/>
      <c r="AA23" s="603"/>
      <c r="AB23" s="603"/>
      <c r="AC23" s="603"/>
      <c r="AD23" s="603"/>
      <c r="AE23" s="603"/>
      <c r="AF23" s="603"/>
      <c r="AG23" s="603"/>
    </row>
    <row r="24" spans="1:34" ht="12" customHeight="1" x14ac:dyDescent="0.2">
      <c r="A24" s="601">
        <v>2018</v>
      </c>
      <c r="B24" s="599">
        <v>2416881.1002070699</v>
      </c>
      <c r="C24" s="599">
        <v>125933914.4370804</v>
      </c>
      <c r="D24" s="599">
        <v>1471845.936649523</v>
      </c>
      <c r="E24" s="599">
        <v>3999990.1319625694</v>
      </c>
      <c r="F24" s="599">
        <v>288796.22529555805</v>
      </c>
      <c r="G24" s="599">
        <v>9096993.8719999995</v>
      </c>
      <c r="H24" s="599">
        <v>18601.344508400005</v>
      </c>
      <c r="I24" s="599">
        <v>27604.218841510006</v>
      </c>
      <c r="J24" s="599">
        <v>20407.598393799999</v>
      </c>
      <c r="K24" s="599">
        <v>145.236144</v>
      </c>
      <c r="L24" s="599" t="s">
        <v>706</v>
      </c>
      <c r="M24" s="599">
        <v>20879.636489500001</v>
      </c>
      <c r="N24" s="600" t="s">
        <v>706</v>
      </c>
      <c r="O24" s="602">
        <f t="shared" si="0"/>
        <v>2416.8811002070697</v>
      </c>
      <c r="P24" s="68"/>
      <c r="Q24" s="17"/>
      <c r="R24" s="17"/>
      <c r="Z24" s="603"/>
      <c r="AA24" s="603"/>
      <c r="AB24" s="603"/>
      <c r="AC24" s="603"/>
      <c r="AD24" s="603"/>
      <c r="AE24" s="603"/>
      <c r="AF24" s="603"/>
      <c r="AG24" s="603"/>
    </row>
    <row r="25" spans="1:34" x14ac:dyDescent="0.2">
      <c r="A25" s="601">
        <v>2019</v>
      </c>
      <c r="B25" s="599">
        <v>2437925.373902773</v>
      </c>
      <c r="C25" s="599">
        <v>113586028.97131993</v>
      </c>
      <c r="D25" s="599">
        <v>1382753.4838439696</v>
      </c>
      <c r="E25" s="599">
        <v>3706760.2491151234</v>
      </c>
      <c r="F25" s="599">
        <v>307020.88310454384</v>
      </c>
      <c r="G25" s="599">
        <v>9666411.8718999997</v>
      </c>
      <c r="H25" s="599">
        <v>19853.168399999995</v>
      </c>
      <c r="I25" s="599">
        <v>30441.359039579998</v>
      </c>
      <c r="J25" s="599">
        <v>24914.734069159997</v>
      </c>
      <c r="K25" s="599">
        <v>72.514848099999995</v>
      </c>
      <c r="L25" s="599" t="s">
        <v>706</v>
      </c>
      <c r="M25" s="599">
        <v>18814.2028421</v>
      </c>
      <c r="N25" s="600" t="s">
        <v>706</v>
      </c>
      <c r="O25" s="602">
        <f t="shared" si="0"/>
        <v>2437.9253739027731</v>
      </c>
      <c r="P25" s="68"/>
      <c r="Q25" s="17"/>
      <c r="R25" s="17"/>
      <c r="Z25" s="603"/>
      <c r="AA25" s="603"/>
      <c r="AB25" s="603"/>
      <c r="AC25" s="603"/>
      <c r="AD25" s="603"/>
      <c r="AE25" s="603"/>
      <c r="AF25" s="603"/>
      <c r="AG25" s="603"/>
    </row>
    <row r="26" spans="1:34" x14ac:dyDescent="0.2">
      <c r="A26" s="601">
        <v>2020</v>
      </c>
      <c r="B26" s="599">
        <v>2150125.9121219628</v>
      </c>
      <c r="C26" s="599">
        <v>85368457.367976174</v>
      </c>
      <c r="D26" s="599">
        <v>1334570.4777680759</v>
      </c>
      <c r="E26" s="599">
        <v>2721461.1368655483</v>
      </c>
      <c r="F26" s="599">
        <v>241547.91303967001</v>
      </c>
      <c r="G26" s="599">
        <v>8893971.5276180003</v>
      </c>
      <c r="H26" s="599">
        <v>20646.581029499997</v>
      </c>
      <c r="I26" s="599">
        <v>32184.625879069805</v>
      </c>
      <c r="J26" s="599">
        <v>19013.894022044497</v>
      </c>
      <c r="K26" s="599">
        <v>73.906293489500015</v>
      </c>
      <c r="L26" s="599">
        <v>235.52044689999997</v>
      </c>
      <c r="M26" s="599">
        <v>10119.873510295998</v>
      </c>
      <c r="N26" s="600" t="s">
        <v>706</v>
      </c>
      <c r="O26" s="602">
        <f t="shared" si="0"/>
        <v>2150.1259121219628</v>
      </c>
      <c r="P26" s="68"/>
      <c r="Q26" s="17"/>
      <c r="R26" s="17"/>
      <c r="Z26" s="603"/>
      <c r="AA26" s="603"/>
      <c r="AB26" s="603"/>
      <c r="AC26" s="603"/>
      <c r="AD26" s="603"/>
      <c r="AE26" s="603"/>
      <c r="AF26" s="603"/>
      <c r="AG26" s="603"/>
    </row>
    <row r="27" spans="1:34" x14ac:dyDescent="0.2">
      <c r="A27" s="601">
        <v>2021</v>
      </c>
      <c r="B27" s="599">
        <v>2326035.3089323733</v>
      </c>
      <c r="C27" s="599">
        <v>97492951.121057257</v>
      </c>
      <c r="D27" s="599">
        <v>1533134.9989912319</v>
      </c>
      <c r="E27" s="599">
        <v>3333632.4494976597</v>
      </c>
      <c r="F27" s="599">
        <v>264426.50705023162</v>
      </c>
      <c r="G27" s="599">
        <v>12149273.526027001</v>
      </c>
      <c r="H27" s="599">
        <v>26995.267701000004</v>
      </c>
      <c r="I27" s="599">
        <v>34148.029036760017</v>
      </c>
      <c r="J27" s="599">
        <v>21876.501141209999</v>
      </c>
      <c r="K27" s="599">
        <v>247.486251065</v>
      </c>
      <c r="L27" s="599">
        <v>278.81457949999998</v>
      </c>
      <c r="M27" s="599">
        <v>11390.682832689996</v>
      </c>
      <c r="N27" s="600" t="s">
        <v>706</v>
      </c>
      <c r="O27" s="602">
        <f t="shared" si="0"/>
        <v>2326.0353089323735</v>
      </c>
      <c r="P27" s="68"/>
      <c r="Q27" s="17"/>
      <c r="R27" s="17"/>
      <c r="Z27" s="603"/>
      <c r="AA27" s="603"/>
      <c r="AB27" s="603"/>
      <c r="AC27" s="603"/>
      <c r="AD27" s="603"/>
      <c r="AE27" s="603"/>
      <c r="AF27" s="603"/>
      <c r="AG27" s="603"/>
    </row>
    <row r="28" spans="1:34" x14ac:dyDescent="0.2">
      <c r="A28" s="601">
        <v>2022</v>
      </c>
      <c r="B28" s="604">
        <v>2445270.8303173976</v>
      </c>
      <c r="C28" s="604">
        <v>96965977.163885579</v>
      </c>
      <c r="D28" s="604">
        <v>1369649.1117797941</v>
      </c>
      <c r="E28" s="604">
        <v>3084038.7076613051</v>
      </c>
      <c r="F28" s="604">
        <v>255442.99715858512</v>
      </c>
      <c r="G28" s="604">
        <v>12936826.381839</v>
      </c>
      <c r="H28" s="604">
        <v>28231.359913</v>
      </c>
      <c r="I28" s="604">
        <v>31587.568951759989</v>
      </c>
      <c r="J28" s="604">
        <v>25378.500620530005</v>
      </c>
      <c r="K28" s="604">
        <v>251.24793746000006</v>
      </c>
      <c r="L28" s="604">
        <v>263.99886950000001</v>
      </c>
      <c r="M28" s="604">
        <v>1169.1241914</v>
      </c>
      <c r="N28" s="600" t="s">
        <v>706</v>
      </c>
      <c r="O28" s="602">
        <f t="shared" si="0"/>
        <v>2445.2708303173977</v>
      </c>
      <c r="P28" s="68"/>
      <c r="Q28" s="17"/>
      <c r="R28" s="17"/>
      <c r="Z28" s="603"/>
      <c r="AA28" s="603"/>
      <c r="AB28" s="603"/>
      <c r="AC28" s="603"/>
      <c r="AD28" s="603"/>
      <c r="AE28" s="603"/>
      <c r="AF28" s="603"/>
      <c r="AG28" s="603"/>
    </row>
    <row r="29" spans="1:34" x14ac:dyDescent="0.2">
      <c r="A29" s="601">
        <v>2023</v>
      </c>
      <c r="B29" s="604">
        <v>2755244.3167853276</v>
      </c>
      <c r="C29" s="604">
        <v>100985631.43873213</v>
      </c>
      <c r="D29" s="604">
        <v>1469127.1631768667</v>
      </c>
      <c r="E29" s="604">
        <v>3041393.6459926581</v>
      </c>
      <c r="F29" s="604">
        <v>273335.49825696991</v>
      </c>
      <c r="G29" s="604">
        <v>12986023.244491</v>
      </c>
      <c r="H29" s="604">
        <v>26230.046980000003</v>
      </c>
      <c r="I29" s="604">
        <v>33475.6190292315</v>
      </c>
      <c r="J29" s="604">
        <v>31161.763995300007</v>
      </c>
      <c r="K29" s="604">
        <v>303.74941249999995</v>
      </c>
      <c r="L29" s="604">
        <v>331.35815600000001</v>
      </c>
      <c r="M29" s="604">
        <v>1326.7171017999999</v>
      </c>
      <c r="N29" s="600">
        <v>22.705695600000002</v>
      </c>
      <c r="O29" s="602">
        <f t="shared" si="0"/>
        <v>2755.2443167853276</v>
      </c>
      <c r="P29" s="68"/>
      <c r="Q29" s="17"/>
      <c r="R29" s="17"/>
      <c r="Z29" s="603"/>
      <c r="AA29" s="603"/>
      <c r="AB29" s="603"/>
      <c r="AC29" s="603"/>
      <c r="AD29" s="603"/>
      <c r="AE29" s="603"/>
      <c r="AF29" s="603"/>
      <c r="AG29" s="603"/>
    </row>
    <row r="30" spans="1:34" x14ac:dyDescent="0.2">
      <c r="A30" s="725">
        <v>2024</v>
      </c>
      <c r="B30" s="678">
        <v>2736237.1072517242</v>
      </c>
      <c r="C30" s="678">
        <v>109624691.96159829</v>
      </c>
      <c r="D30" s="678">
        <v>1270646.954794979</v>
      </c>
      <c r="E30" s="678">
        <v>3512301.3933015401</v>
      </c>
      <c r="F30" s="678">
        <v>291319.62661629292</v>
      </c>
      <c r="G30" s="678">
        <v>13309265.480335999</v>
      </c>
      <c r="H30" s="678">
        <v>32317.234399999998</v>
      </c>
      <c r="I30" s="678">
        <v>41941.797900007798</v>
      </c>
      <c r="J30" s="678">
        <v>32027.784417279996</v>
      </c>
      <c r="K30" s="678">
        <v>265.34277630000003</v>
      </c>
      <c r="L30" s="678">
        <v>317.31784800000003</v>
      </c>
      <c r="M30" s="678">
        <v>24159.249493900003</v>
      </c>
      <c r="N30" s="726">
        <v>40.573911600000002</v>
      </c>
      <c r="O30" s="602">
        <f t="shared" si="0"/>
        <v>2736.2371072517244</v>
      </c>
      <c r="P30" s="68"/>
      <c r="Q30" s="17"/>
      <c r="R30" s="17"/>
      <c r="Z30" s="603"/>
      <c r="AA30" s="603"/>
      <c r="AB30" s="603"/>
      <c r="AC30" s="603"/>
      <c r="AD30" s="603"/>
      <c r="AE30" s="603"/>
      <c r="AF30" s="603"/>
      <c r="AG30" s="603"/>
    </row>
    <row r="31" spans="1:34" s="9" customFormat="1" x14ac:dyDescent="0.2">
      <c r="A31" s="257">
        <v>2025</v>
      </c>
      <c r="B31" s="678">
        <v>2765994.5368234012</v>
      </c>
      <c r="C31" s="678">
        <v>109952906.89542851</v>
      </c>
      <c r="D31" s="678">
        <v>1510132.3151698592</v>
      </c>
      <c r="E31" s="678">
        <v>3759378.3093358874</v>
      </c>
      <c r="F31" s="678">
        <v>316316.95088795654</v>
      </c>
      <c r="G31" s="678">
        <v>11892474.643507</v>
      </c>
      <c r="H31" s="678">
        <v>33816.1850402415</v>
      </c>
      <c r="I31" s="678">
        <v>38009.426948576402</v>
      </c>
      <c r="J31" s="678">
        <v>28040.647536211498</v>
      </c>
      <c r="K31" s="678">
        <v>283.76478212150005</v>
      </c>
      <c r="L31" s="678">
        <v>311.76211124150007</v>
      </c>
      <c r="M31" s="678">
        <v>39204.828695041506</v>
      </c>
      <c r="N31" s="676">
        <v>35.5320762415</v>
      </c>
      <c r="O31" s="602">
        <f>B31/1000</f>
        <v>2765.9945368234012</v>
      </c>
      <c r="P31" s="876"/>
      <c r="Q31" s="877"/>
      <c r="R31" s="877"/>
      <c r="Z31" s="878"/>
      <c r="AA31" s="878"/>
      <c r="AB31" s="878"/>
      <c r="AC31" s="878"/>
      <c r="AD31" s="878"/>
      <c r="AE31" s="878"/>
      <c r="AF31" s="878"/>
      <c r="AG31" s="878"/>
    </row>
    <row r="32" spans="1:34" ht="28.15" customHeight="1" x14ac:dyDescent="0.2">
      <c r="A32" s="605" t="s">
        <v>855</v>
      </c>
      <c r="B32" s="606">
        <f>SUM(B33:B38)</f>
        <v>1362599.5386438963</v>
      </c>
      <c r="C32" s="606">
        <f t="shared" ref="C32:N32" si="1">SUM(C33:C38)</f>
        <v>49853779.623135559</v>
      </c>
      <c r="D32" s="606">
        <f t="shared" si="1"/>
        <v>643912.85087366612</v>
      </c>
      <c r="E32" s="606">
        <f t="shared" si="1"/>
        <v>1748952.6406295057</v>
      </c>
      <c r="F32" s="606">
        <f t="shared" si="1"/>
        <v>139252.86096873501</v>
      </c>
      <c r="G32" s="606">
        <f t="shared" si="1"/>
        <v>7129276.8974680007</v>
      </c>
      <c r="H32" s="606">
        <f t="shared" si="1"/>
        <v>17514.360342</v>
      </c>
      <c r="I32" s="606">
        <f t="shared" si="1"/>
        <v>18777.245252193399</v>
      </c>
      <c r="J32" s="606">
        <f t="shared" si="1"/>
        <v>12901.345295199999</v>
      </c>
      <c r="K32" s="606">
        <f t="shared" si="1"/>
        <v>142.4936256</v>
      </c>
      <c r="L32" s="606">
        <f t="shared" si="1"/>
        <v>141.717736</v>
      </c>
      <c r="M32" s="606">
        <f>SUM(M33:M38)</f>
        <v>20423.372051300001</v>
      </c>
      <c r="N32" s="606">
        <f t="shared" si="1"/>
        <v>27.143613000000002</v>
      </c>
      <c r="O32" s="602">
        <f t="shared" si="0"/>
        <v>1362.5995386438963</v>
      </c>
      <c r="P32" s="607"/>
      <c r="Q32" s="17"/>
      <c r="R32" s="17"/>
      <c r="Z32" s="603"/>
      <c r="AA32" s="603"/>
      <c r="AB32" s="603"/>
      <c r="AC32" s="603"/>
      <c r="AD32" s="603"/>
      <c r="AE32" s="603"/>
      <c r="AF32" s="603"/>
      <c r="AG32" s="603"/>
    </row>
    <row r="33" spans="1:33" s="9" customFormat="1" ht="12.75" customHeight="1" x14ac:dyDescent="0.2">
      <c r="A33" s="879" t="s">
        <v>242</v>
      </c>
      <c r="B33" s="729">
        <v>226465.13532835097</v>
      </c>
      <c r="C33" s="729">
        <v>8854678.9160302784</v>
      </c>
      <c r="D33" s="729">
        <v>107018.13228034819</v>
      </c>
      <c r="E33" s="729">
        <v>288167.58423592697</v>
      </c>
      <c r="F33" s="729">
        <v>22788.222500706997</v>
      </c>
      <c r="G33" s="729">
        <v>1175604.6615900001</v>
      </c>
      <c r="H33" s="729">
        <v>2638.101392</v>
      </c>
      <c r="I33" s="729">
        <v>3100.2304261199997</v>
      </c>
      <c r="J33" s="729">
        <v>1688.6074727999996</v>
      </c>
      <c r="K33" s="730">
        <v>17.800156399999999</v>
      </c>
      <c r="L33" s="730">
        <v>26.551486000000001</v>
      </c>
      <c r="M33" s="729">
        <v>3476.3602592999996</v>
      </c>
      <c r="N33" s="731">
        <v>3.9908700000000001</v>
      </c>
      <c r="O33" s="602"/>
      <c r="P33" s="707"/>
      <c r="Q33" s="877"/>
      <c r="R33" s="877"/>
      <c r="Z33" s="878"/>
      <c r="AA33" s="878"/>
      <c r="AB33" s="878"/>
      <c r="AC33" s="878"/>
      <c r="AD33" s="878"/>
      <c r="AE33" s="878"/>
      <c r="AF33" s="878"/>
      <c r="AG33" s="878"/>
    </row>
    <row r="34" spans="1:33" s="9" customFormat="1" ht="12.75" customHeight="1" x14ac:dyDescent="0.2">
      <c r="A34" s="880" t="s">
        <v>766</v>
      </c>
      <c r="B34" s="604">
        <v>223285.27726754191</v>
      </c>
      <c r="C34" s="604">
        <v>7486935.5034139687</v>
      </c>
      <c r="D34" s="604">
        <v>108417.09502581699</v>
      </c>
      <c r="E34" s="604">
        <v>289956.75850244495</v>
      </c>
      <c r="F34" s="604">
        <v>21536.775960890009</v>
      </c>
      <c r="G34" s="604">
        <v>1138826.6746080001</v>
      </c>
      <c r="H34" s="604">
        <v>2611.0019500000003</v>
      </c>
      <c r="I34" s="604">
        <v>3116.1079425219996</v>
      </c>
      <c r="J34" s="604">
        <v>2087.2887541999999</v>
      </c>
      <c r="K34" s="881">
        <v>18.494443</v>
      </c>
      <c r="L34" s="881">
        <v>22.429242000000002</v>
      </c>
      <c r="M34" s="604">
        <v>3321.9614590000001</v>
      </c>
      <c r="N34" s="882">
        <v>4.047072</v>
      </c>
      <c r="O34" s="602"/>
      <c r="P34" s="707"/>
      <c r="Q34" s="877"/>
      <c r="R34" s="877"/>
      <c r="Z34" s="878"/>
      <c r="AA34" s="878"/>
      <c r="AB34" s="878"/>
      <c r="AC34" s="878"/>
      <c r="AD34" s="878"/>
      <c r="AE34" s="878"/>
      <c r="AF34" s="878"/>
      <c r="AG34" s="878"/>
    </row>
    <row r="35" spans="1:33" s="9" customFormat="1" ht="12.75" customHeight="1" x14ac:dyDescent="0.2">
      <c r="A35" s="880" t="s">
        <v>771</v>
      </c>
      <c r="B35" s="604">
        <v>238463.97373834343</v>
      </c>
      <c r="C35" s="604">
        <v>8647862.0769819953</v>
      </c>
      <c r="D35" s="604">
        <v>112647.478523602</v>
      </c>
      <c r="E35" s="604">
        <v>303515.09163658979</v>
      </c>
      <c r="F35" s="604">
        <v>23836.885576989011</v>
      </c>
      <c r="G35" s="604">
        <v>1254443.352592</v>
      </c>
      <c r="H35" s="604">
        <v>2743.6943419999998</v>
      </c>
      <c r="I35" s="604">
        <v>3507.1413508700002</v>
      </c>
      <c r="J35" s="604">
        <v>1923.9981766000001</v>
      </c>
      <c r="K35" s="881">
        <v>24.4855892</v>
      </c>
      <c r="L35" s="881">
        <v>22.518574000000001</v>
      </c>
      <c r="M35" s="604">
        <v>3189.6974124000003</v>
      </c>
      <c r="N35" s="882">
        <v>5.5070579999999998</v>
      </c>
      <c r="O35" s="602"/>
      <c r="P35" s="707"/>
      <c r="Q35" s="877"/>
      <c r="R35" s="877"/>
      <c r="Z35" s="878"/>
      <c r="AA35" s="878"/>
      <c r="AB35" s="878"/>
      <c r="AC35" s="878"/>
      <c r="AD35" s="878"/>
      <c r="AE35" s="878"/>
      <c r="AF35" s="878"/>
      <c r="AG35" s="878"/>
    </row>
    <row r="36" spans="1:33" s="9" customFormat="1" ht="12.75" customHeight="1" x14ac:dyDescent="0.2">
      <c r="A36" s="880" t="s">
        <v>825</v>
      </c>
      <c r="B36" s="604">
        <v>230069.22009788002</v>
      </c>
      <c r="C36" s="604">
        <v>8516107.9898368828</v>
      </c>
      <c r="D36" s="604">
        <v>109969.57998020601</v>
      </c>
      <c r="E36" s="604">
        <v>305270.79588996101</v>
      </c>
      <c r="F36" s="604">
        <v>23631.853880305993</v>
      </c>
      <c r="G36" s="604">
        <v>1114153.7374539999</v>
      </c>
      <c r="H36" s="604">
        <v>3064.913102</v>
      </c>
      <c r="I36" s="604">
        <v>3178.84068884</v>
      </c>
      <c r="J36" s="604">
        <v>2173.9089795999998</v>
      </c>
      <c r="K36" s="881">
        <v>25.714176999999999</v>
      </c>
      <c r="L36" s="881">
        <v>22.187384000000002</v>
      </c>
      <c r="M36" s="604">
        <v>4010.9459781999999</v>
      </c>
      <c r="N36" s="882">
        <v>4.3102679999999998</v>
      </c>
      <c r="O36" s="602"/>
      <c r="P36" s="707"/>
      <c r="Q36" s="877"/>
      <c r="R36" s="877"/>
      <c r="Z36" s="878"/>
      <c r="AA36" s="878"/>
      <c r="AB36" s="878"/>
      <c r="AC36" s="878"/>
      <c r="AD36" s="878"/>
      <c r="AE36" s="878"/>
      <c r="AF36" s="878"/>
      <c r="AG36" s="878"/>
    </row>
    <row r="37" spans="1:33" s="9" customFormat="1" ht="12.75" customHeight="1" x14ac:dyDescent="0.2">
      <c r="A37" s="880" t="s">
        <v>829</v>
      </c>
      <c r="B37" s="604">
        <v>226083.84848298298</v>
      </c>
      <c r="C37" s="604">
        <v>8406686.3624021597</v>
      </c>
      <c r="D37" s="604">
        <v>104727.58935069098</v>
      </c>
      <c r="E37" s="604">
        <v>279548.38802998757</v>
      </c>
      <c r="F37" s="604">
        <v>23262.244831822001</v>
      </c>
      <c r="G37" s="604">
        <v>1240371.767396</v>
      </c>
      <c r="H37" s="604">
        <v>3301.3702799999996</v>
      </c>
      <c r="I37" s="604">
        <v>2845.6354515879998</v>
      </c>
      <c r="J37" s="604">
        <v>1988.2823851000003</v>
      </c>
      <c r="K37" s="881">
        <v>28.570499000000002</v>
      </c>
      <c r="L37" s="881">
        <v>21.732047000000001</v>
      </c>
      <c r="M37" s="604">
        <v>3105.3971604000008</v>
      </c>
      <c r="N37" s="882">
        <v>3.9205589999999999</v>
      </c>
      <c r="O37" s="602"/>
      <c r="P37" s="707"/>
      <c r="Q37" s="877"/>
      <c r="R37" s="877"/>
      <c r="Z37" s="878"/>
      <c r="AA37" s="878"/>
      <c r="AB37" s="878"/>
      <c r="AC37" s="878"/>
      <c r="AD37" s="878"/>
      <c r="AE37" s="878"/>
      <c r="AF37" s="878"/>
      <c r="AG37" s="878"/>
    </row>
    <row r="38" spans="1:33" s="9" customFormat="1" ht="13.5" thickBot="1" x14ac:dyDescent="0.25">
      <c r="A38" s="883" t="s">
        <v>856</v>
      </c>
      <c r="B38" s="732">
        <v>218232.08372879706</v>
      </c>
      <c r="C38" s="732">
        <v>7941508.7744702762</v>
      </c>
      <c r="D38" s="732">
        <v>101132.975713002</v>
      </c>
      <c r="E38" s="732">
        <v>282494.02233459527</v>
      </c>
      <c r="F38" s="732">
        <v>24196.878218021</v>
      </c>
      <c r="G38" s="732">
        <v>1205876.703828</v>
      </c>
      <c r="H38" s="732">
        <v>3155.2792760000002</v>
      </c>
      <c r="I38" s="732">
        <v>3029.2893922533999</v>
      </c>
      <c r="J38" s="732">
        <v>3039.2595268999999</v>
      </c>
      <c r="K38" s="733">
        <v>27.428760999999998</v>
      </c>
      <c r="L38" s="733">
        <v>26.299002999999999</v>
      </c>
      <c r="M38" s="732">
        <v>3319.0097819999996</v>
      </c>
      <c r="N38" s="734">
        <v>5.3677859999999997</v>
      </c>
      <c r="O38" s="602"/>
      <c r="Q38" s="877"/>
      <c r="R38" s="877"/>
      <c r="S38" s="884"/>
      <c r="T38" s="884"/>
      <c r="U38" s="884"/>
      <c r="V38" s="884"/>
      <c r="W38" s="884"/>
      <c r="X38" s="884"/>
      <c r="Y38" s="877"/>
      <c r="Z38" s="878"/>
      <c r="AA38" s="878"/>
      <c r="AB38" s="878"/>
      <c r="AC38" s="878"/>
      <c r="AD38" s="878"/>
      <c r="AE38" s="878"/>
      <c r="AF38" s="878"/>
      <c r="AG38" s="878"/>
    </row>
    <row r="39" spans="1:33" x14ac:dyDescent="0.2">
      <c r="A39" s="718"/>
      <c r="B39" s="599"/>
      <c r="C39" s="599"/>
      <c r="D39" s="599"/>
      <c r="E39" s="599"/>
      <c r="F39" s="599"/>
      <c r="G39" s="599"/>
      <c r="H39" s="599"/>
      <c r="I39" s="599"/>
      <c r="J39" s="599"/>
      <c r="K39" s="599"/>
      <c r="L39" s="599"/>
      <c r="M39" s="599"/>
      <c r="N39" s="611"/>
      <c r="O39" s="609"/>
      <c r="R39" s="610"/>
      <c r="S39" s="610"/>
      <c r="T39" s="610"/>
      <c r="U39" s="610"/>
      <c r="V39" s="610"/>
      <c r="W39" s="610"/>
      <c r="X39" s="610"/>
      <c r="Y39" s="17"/>
      <c r="Z39" s="603"/>
      <c r="AA39" s="603"/>
      <c r="AB39" s="603"/>
      <c r="AC39" s="603"/>
      <c r="AD39" s="603"/>
      <c r="AE39" s="603"/>
      <c r="AF39" s="603"/>
      <c r="AG39" s="603"/>
    </row>
    <row r="40" spans="1:33" x14ac:dyDescent="0.2">
      <c r="A40" s="612" t="s">
        <v>857</v>
      </c>
      <c r="B40" s="613"/>
      <c r="C40" s="613"/>
      <c r="D40" s="614"/>
      <c r="E40" s="613"/>
      <c r="F40" s="613"/>
      <c r="G40" s="613"/>
      <c r="H40" s="613"/>
      <c r="I40" s="613"/>
      <c r="J40" s="613"/>
      <c r="K40" s="613"/>
      <c r="L40" s="613"/>
      <c r="M40" s="613"/>
      <c r="N40" s="671"/>
      <c r="P40" s="607"/>
      <c r="Q40" s="7"/>
    </row>
    <row r="41" spans="1:33" s="9" customFormat="1" x14ac:dyDescent="0.2">
      <c r="A41" s="677" t="s">
        <v>858</v>
      </c>
      <c r="B41" s="678">
        <v>228931.82027097608</v>
      </c>
      <c r="C41" s="678">
        <v>9221884.1855008844</v>
      </c>
      <c r="D41" s="678">
        <v>136355.642412455</v>
      </c>
      <c r="E41" s="678">
        <v>310533.40676929883</v>
      </c>
      <c r="F41" s="678">
        <v>27653.635686539004</v>
      </c>
      <c r="G41" s="678">
        <v>17858.91534</v>
      </c>
      <c r="H41" s="678">
        <v>2794.1680000000001</v>
      </c>
      <c r="I41" s="678">
        <v>2874.2517345399997</v>
      </c>
      <c r="J41" s="678">
        <v>2331.0077547000005</v>
      </c>
      <c r="K41" s="678">
        <v>20.607745000000001</v>
      </c>
      <c r="L41" s="1049">
        <v>25.639190000000003</v>
      </c>
      <c r="M41" s="678">
        <v>2300.5616679999998</v>
      </c>
      <c r="N41" s="1050">
        <v>3.5141680000000002</v>
      </c>
      <c r="O41" s="679"/>
      <c r="P41" s="707"/>
      <c r="Q41" s="257"/>
    </row>
    <row r="42" spans="1:33" s="9" customFormat="1" x14ac:dyDescent="0.2">
      <c r="A42" s="680" t="s">
        <v>859</v>
      </c>
      <c r="B42" s="675">
        <v>218232.08372879706</v>
      </c>
      <c r="C42" s="675">
        <v>7941508.7744702762</v>
      </c>
      <c r="D42" s="675">
        <v>101132.975713002</v>
      </c>
      <c r="E42" s="675">
        <v>282494.02233459527</v>
      </c>
      <c r="F42" s="675">
        <v>24196.878218021</v>
      </c>
      <c r="G42" s="675">
        <v>1205876.703828</v>
      </c>
      <c r="H42" s="675">
        <v>3155.2792760000002</v>
      </c>
      <c r="I42" s="675">
        <v>3029.2893922533999</v>
      </c>
      <c r="J42" s="681">
        <v>3039.2595268999999</v>
      </c>
      <c r="K42" s="681">
        <v>27.428760999999998</v>
      </c>
      <c r="L42" s="986">
        <v>26.299002999999999</v>
      </c>
      <c r="M42" s="681">
        <v>3319.0097819999996</v>
      </c>
      <c r="N42" s="1051">
        <v>5.3677859999999997</v>
      </c>
      <c r="O42" s="682"/>
      <c r="P42" s="707"/>
      <c r="Q42" s="708"/>
      <c r="R42" s="708"/>
      <c r="S42" s="708"/>
      <c r="T42" s="708"/>
      <c r="U42" s="708"/>
      <c r="V42" s="708"/>
      <c r="W42" s="708"/>
      <c r="X42" s="708"/>
    </row>
    <row r="43" spans="1:33" x14ac:dyDescent="0.2">
      <c r="A43" s="616" t="s">
        <v>243</v>
      </c>
      <c r="B43" s="617">
        <f t="shared" ref="B43:N43" si="2">+B42/B41-1</f>
        <v>-4.6737655471022932E-2</v>
      </c>
      <c r="C43" s="617">
        <f>+C42/C41-1</f>
        <v>-0.13884097710136933</v>
      </c>
      <c r="D43" s="618">
        <f>+D42/D41-1</f>
        <v>-0.25831469879999391</v>
      </c>
      <c r="E43" s="618">
        <f>+E42/E41-1</f>
        <v>-9.0294260853984509E-2</v>
      </c>
      <c r="F43" s="618">
        <f t="shared" si="2"/>
        <v>-0.12500191684381867</v>
      </c>
      <c r="G43" s="617" t="s">
        <v>214</v>
      </c>
      <c r="H43" s="617">
        <f t="shared" si="2"/>
        <v>0.12923749609901769</v>
      </c>
      <c r="I43" s="617">
        <f t="shared" si="2"/>
        <v>5.3940180621727229E-2</v>
      </c>
      <c r="J43" s="617">
        <f t="shared" si="2"/>
        <v>0.30383930331074804</v>
      </c>
      <c r="K43" s="617">
        <f t="shared" si="2"/>
        <v>0.33099283788692047</v>
      </c>
      <c r="L43" s="617">
        <f t="shared" si="2"/>
        <v>2.5734549336386747E-2</v>
      </c>
      <c r="M43" s="617">
        <f t="shared" si="2"/>
        <v>0.44269542006469687</v>
      </c>
      <c r="N43" s="672">
        <f t="shared" si="2"/>
        <v>0.5274699445217188</v>
      </c>
      <c r="P43" s="607"/>
      <c r="Q43" s="615"/>
      <c r="R43" s="615"/>
      <c r="S43" s="615"/>
      <c r="T43" s="615"/>
      <c r="U43" s="615"/>
      <c r="V43" s="615"/>
      <c r="W43" s="615"/>
      <c r="X43" s="615"/>
    </row>
    <row r="44" spans="1:33" x14ac:dyDescent="0.2">
      <c r="A44" s="608"/>
      <c r="B44" s="599"/>
      <c r="C44" s="599"/>
      <c r="D44" s="599"/>
      <c r="E44" s="599"/>
      <c r="F44" s="599"/>
      <c r="G44" s="599"/>
      <c r="H44" s="599"/>
      <c r="I44" s="599"/>
      <c r="J44" s="599"/>
      <c r="K44" s="599"/>
      <c r="L44" s="599"/>
      <c r="M44" s="599"/>
      <c r="N44" s="611"/>
      <c r="O44" s="727"/>
      <c r="R44" s="610"/>
      <c r="S44" s="610"/>
      <c r="T44" s="610"/>
      <c r="U44" s="610"/>
      <c r="V44" s="610"/>
      <c r="W44" s="610"/>
      <c r="X44" s="610"/>
      <c r="Y44" s="17"/>
      <c r="Z44" s="603"/>
      <c r="AA44" s="603"/>
      <c r="AB44" s="603"/>
      <c r="AC44" s="603"/>
      <c r="AD44" s="603"/>
      <c r="AE44" s="603"/>
      <c r="AF44" s="603"/>
      <c r="AG44" s="603"/>
    </row>
    <row r="45" spans="1:33" x14ac:dyDescent="0.2">
      <c r="A45" s="612" t="s">
        <v>860</v>
      </c>
      <c r="B45" s="613"/>
      <c r="C45" s="613"/>
      <c r="D45" s="614"/>
      <c r="E45" s="613"/>
      <c r="F45" s="613"/>
      <c r="G45" s="613"/>
      <c r="H45" s="613"/>
      <c r="I45" s="613"/>
      <c r="J45" s="613"/>
      <c r="K45" s="613"/>
      <c r="L45" s="613"/>
      <c r="M45" s="613"/>
      <c r="N45" s="671"/>
      <c r="O45" s="727"/>
      <c r="R45" s="610"/>
      <c r="S45" s="610"/>
      <c r="T45" s="610"/>
      <c r="U45" s="610"/>
      <c r="V45" s="610"/>
      <c r="W45" s="610"/>
      <c r="X45" s="610"/>
      <c r="Y45" s="17"/>
      <c r="Z45" s="603"/>
      <c r="AA45" s="603"/>
      <c r="AB45" s="603"/>
      <c r="AC45" s="603"/>
      <c r="AD45" s="603"/>
      <c r="AE45" s="603"/>
      <c r="AF45" s="603"/>
      <c r="AG45" s="603"/>
    </row>
    <row r="46" spans="1:33" x14ac:dyDescent="0.2">
      <c r="A46" s="735" t="s">
        <v>861</v>
      </c>
      <c r="B46" s="678">
        <v>1336911.6495914774</v>
      </c>
      <c r="C46" s="678">
        <v>52977577.907957941</v>
      </c>
      <c r="D46" s="678">
        <v>716684.24400065606</v>
      </c>
      <c r="E46" s="678">
        <v>1801358.8738404065</v>
      </c>
      <c r="F46" s="678">
        <v>153373.06664003609</v>
      </c>
      <c r="G46" s="678">
        <v>5052014.1260639997</v>
      </c>
      <c r="H46" s="678">
        <v>16446.06494</v>
      </c>
      <c r="I46" s="678">
        <v>19657.3702398149</v>
      </c>
      <c r="J46" s="678">
        <v>13685.874812</v>
      </c>
      <c r="K46" s="678">
        <v>127.33373280000001</v>
      </c>
      <c r="L46" s="678">
        <v>166.50628700000004</v>
      </c>
      <c r="M46" s="678">
        <v>17223.796061800003</v>
      </c>
      <c r="N46" s="736">
        <v>17.498118000000002</v>
      </c>
      <c r="O46" s="727"/>
      <c r="R46" s="610"/>
      <c r="S46" s="610"/>
      <c r="T46" s="610"/>
      <c r="U46" s="610"/>
      <c r="V46" s="610"/>
      <c r="W46" s="610"/>
      <c r="X46" s="610"/>
      <c r="Y46" s="17"/>
      <c r="Z46" s="603"/>
      <c r="AA46" s="603"/>
      <c r="AB46" s="603"/>
      <c r="AC46" s="603"/>
      <c r="AD46" s="603"/>
      <c r="AE46" s="603"/>
      <c r="AF46" s="603"/>
      <c r="AG46" s="603"/>
    </row>
    <row r="47" spans="1:33" x14ac:dyDescent="0.2">
      <c r="A47" s="735" t="s">
        <v>862</v>
      </c>
      <c r="B47" s="678">
        <v>1362599.5386438963</v>
      </c>
      <c r="C47" s="678">
        <v>49853779.623135559</v>
      </c>
      <c r="D47" s="678">
        <v>643912.85087366612</v>
      </c>
      <c r="E47" s="678">
        <v>1748952.6406295057</v>
      </c>
      <c r="F47" s="678">
        <v>139252.86096873501</v>
      </c>
      <c r="G47" s="678">
        <v>7129276.8974680007</v>
      </c>
      <c r="H47" s="678">
        <v>17514.360342</v>
      </c>
      <c r="I47" s="678">
        <v>18777.245252193399</v>
      </c>
      <c r="J47" s="678">
        <v>12901.345295199999</v>
      </c>
      <c r="K47" s="678">
        <v>142.4936256</v>
      </c>
      <c r="L47" s="678">
        <v>141.717736</v>
      </c>
      <c r="M47" s="678">
        <v>20423.372051300001</v>
      </c>
      <c r="N47" s="736">
        <v>27.143613000000002</v>
      </c>
      <c r="O47" s="727"/>
      <c r="R47" s="610"/>
      <c r="S47" s="610"/>
      <c r="T47" s="610"/>
      <c r="U47" s="610"/>
      <c r="V47" s="610"/>
      <c r="W47" s="610"/>
      <c r="X47" s="610"/>
      <c r="Y47" s="17"/>
      <c r="Z47" s="603"/>
      <c r="AA47" s="603"/>
      <c r="AB47" s="603"/>
      <c r="AC47" s="603"/>
      <c r="AD47" s="603"/>
      <c r="AE47" s="603"/>
      <c r="AF47" s="603"/>
      <c r="AG47" s="603"/>
    </row>
    <row r="48" spans="1:33" x14ac:dyDescent="0.2">
      <c r="A48" s="737" t="s">
        <v>243</v>
      </c>
      <c r="B48" s="738">
        <f t="shared" ref="B48:N48" si="3">+B47/B46-1</f>
        <v>1.9214350522166912E-2</v>
      </c>
      <c r="C48" s="619">
        <f t="shared" si="3"/>
        <v>-5.8964535718291966E-2</v>
      </c>
      <c r="D48" s="738">
        <f t="shared" si="3"/>
        <v>-0.1015389883845742</v>
      </c>
      <c r="E48" s="738">
        <f t="shared" si="3"/>
        <v>-2.9092611123719858E-2</v>
      </c>
      <c r="F48" s="738">
        <f t="shared" si="3"/>
        <v>-9.206444117363155E-2</v>
      </c>
      <c r="G48" s="619">
        <f t="shared" si="3"/>
        <v>0.41117517084663935</v>
      </c>
      <c r="H48" s="619">
        <f t="shared" si="3"/>
        <v>6.4957508431193078E-2</v>
      </c>
      <c r="I48" s="738">
        <f t="shared" si="3"/>
        <v>-4.4773282330454189E-2</v>
      </c>
      <c r="J48" s="619">
        <f t="shared" si="3"/>
        <v>-5.7324031351807525E-2</v>
      </c>
      <c r="K48" s="619">
        <f>+K47/K46-1</f>
        <v>0.11905637623779763</v>
      </c>
      <c r="L48" s="738">
        <f>+L47/L46-1</f>
        <v>-0.14887456471838834</v>
      </c>
      <c r="M48" s="738">
        <f>+M47/M46-1</f>
        <v>0.18576485566943135</v>
      </c>
      <c r="N48" s="673">
        <f t="shared" si="3"/>
        <v>0.55123042375185727</v>
      </c>
      <c r="O48" s="727"/>
      <c r="R48" s="610"/>
      <c r="S48" s="610"/>
      <c r="T48" s="610"/>
      <c r="U48" s="610"/>
      <c r="V48" s="610"/>
      <c r="W48" s="610"/>
      <c r="X48" s="610"/>
      <c r="Y48" s="17"/>
      <c r="Z48" s="603"/>
      <c r="AA48" s="603"/>
      <c r="AB48" s="603"/>
      <c r="AC48" s="603"/>
      <c r="AD48" s="603"/>
      <c r="AE48" s="603"/>
      <c r="AF48" s="603"/>
      <c r="AG48" s="603"/>
    </row>
    <row r="49" spans="1:34" x14ac:dyDescent="0.2">
      <c r="A49" s="608"/>
      <c r="B49" s="599"/>
      <c r="C49" s="599"/>
      <c r="D49" s="599"/>
      <c r="E49" s="599"/>
      <c r="F49" s="599"/>
      <c r="G49" s="599"/>
      <c r="H49" s="599"/>
      <c r="I49" s="599"/>
      <c r="J49" s="599"/>
      <c r="K49" s="599"/>
      <c r="L49" s="599"/>
      <c r="M49" s="599"/>
      <c r="N49" s="611"/>
      <c r="O49" s="727"/>
      <c r="R49" s="610"/>
      <c r="S49" s="610"/>
      <c r="T49" s="610"/>
      <c r="U49" s="610"/>
      <c r="V49" s="610"/>
      <c r="W49" s="610"/>
      <c r="X49" s="610"/>
      <c r="Y49" s="17"/>
      <c r="Z49" s="603"/>
      <c r="AA49" s="603"/>
      <c r="AB49" s="603"/>
      <c r="AC49" s="603"/>
      <c r="AD49" s="603"/>
      <c r="AE49" s="603"/>
      <c r="AF49" s="603"/>
      <c r="AG49" s="603"/>
    </row>
    <row r="50" spans="1:34" ht="15" customHeight="1" x14ac:dyDescent="0.2">
      <c r="A50" s="612" t="s">
        <v>244</v>
      </c>
      <c r="B50" s="613"/>
      <c r="C50" s="613"/>
      <c r="D50" s="614"/>
      <c r="E50" s="613"/>
      <c r="F50" s="613"/>
      <c r="G50" s="613"/>
      <c r="H50" s="613"/>
      <c r="I50" s="613"/>
      <c r="J50" s="613"/>
      <c r="K50" s="613"/>
      <c r="L50" s="613"/>
      <c r="M50" s="613"/>
      <c r="N50" s="671"/>
      <c r="O50" s="727"/>
      <c r="R50" s="610"/>
      <c r="S50" s="610"/>
      <c r="T50" s="610"/>
      <c r="U50" s="610"/>
      <c r="V50" s="610"/>
      <c r="W50" s="610"/>
      <c r="X50" s="610"/>
      <c r="Y50" s="17"/>
      <c r="Z50" s="603"/>
      <c r="AA50" s="603"/>
      <c r="AB50" s="603"/>
      <c r="AC50" s="603"/>
      <c r="AD50" s="603"/>
      <c r="AE50" s="603"/>
      <c r="AF50" s="603"/>
      <c r="AG50" s="603"/>
    </row>
    <row r="51" spans="1:34" x14ac:dyDescent="0.2">
      <c r="A51" s="683" t="s">
        <v>831</v>
      </c>
      <c r="B51" s="684">
        <v>226083.84848298301</v>
      </c>
      <c r="C51" s="684">
        <v>8406686.3624021597</v>
      </c>
      <c r="D51" s="684">
        <v>104727.58935069098</v>
      </c>
      <c r="E51" s="684">
        <v>279548.38802998757</v>
      </c>
      <c r="F51" s="684">
        <v>23262.244831822001</v>
      </c>
      <c r="G51" s="684">
        <v>1240371.767396</v>
      </c>
      <c r="H51" s="684">
        <v>3301.3702799999996</v>
      </c>
      <c r="I51" s="684">
        <v>2845.6354515879998</v>
      </c>
      <c r="J51" s="684">
        <v>1988.2823851000003</v>
      </c>
      <c r="K51" s="684">
        <v>28.570499000000002</v>
      </c>
      <c r="L51" s="684">
        <v>21.732047000000001</v>
      </c>
      <c r="M51" s="684">
        <v>3105.3971604000008</v>
      </c>
      <c r="N51" s="1052">
        <v>3.9205589999999999</v>
      </c>
      <c r="O51" s="727"/>
      <c r="R51" s="610"/>
      <c r="S51" s="610"/>
      <c r="T51" s="610"/>
      <c r="U51" s="610"/>
      <c r="V51" s="610"/>
      <c r="W51" s="610"/>
      <c r="X51" s="610"/>
      <c r="Y51" s="17"/>
      <c r="Z51" s="603"/>
      <c r="AA51" s="603"/>
      <c r="AB51" s="603"/>
      <c r="AC51" s="603"/>
      <c r="AD51" s="603"/>
      <c r="AE51" s="603"/>
      <c r="AF51" s="603"/>
      <c r="AG51" s="603"/>
    </row>
    <row r="52" spans="1:34" ht="12" customHeight="1" x14ac:dyDescent="0.2">
      <c r="A52" s="685" t="s">
        <v>859</v>
      </c>
      <c r="B52" s="681">
        <v>218232.08372879706</v>
      </c>
      <c r="C52" s="681">
        <v>7941508.7744702762</v>
      </c>
      <c r="D52" s="681">
        <v>101132.975713002</v>
      </c>
      <c r="E52" s="681">
        <v>282494.02233459527</v>
      </c>
      <c r="F52" s="681">
        <v>24196.878218021</v>
      </c>
      <c r="G52" s="681">
        <v>1205876.703828</v>
      </c>
      <c r="H52" s="681">
        <v>3155.2792760000002</v>
      </c>
      <c r="I52" s="681">
        <v>3029.2893922533999</v>
      </c>
      <c r="J52" s="681">
        <v>3039.2595268999999</v>
      </c>
      <c r="K52" s="681">
        <v>27.428760999999998</v>
      </c>
      <c r="L52" s="681">
        <v>26.299002999999999</v>
      </c>
      <c r="M52" s="681">
        <v>3319.0097819999996</v>
      </c>
      <c r="N52" s="1053">
        <v>5.3677859999999997</v>
      </c>
      <c r="O52" s="727"/>
      <c r="R52" s="610"/>
      <c r="S52" s="610"/>
      <c r="T52" s="610"/>
      <c r="U52" s="610"/>
      <c r="V52" s="610"/>
      <c r="W52" s="610"/>
      <c r="X52" s="610"/>
      <c r="Y52" s="17"/>
      <c r="Z52" s="603"/>
      <c r="AA52" s="603"/>
      <c r="AB52" s="603"/>
      <c r="AC52" s="603"/>
      <c r="AD52" s="603"/>
      <c r="AE52" s="603"/>
      <c r="AF52" s="603"/>
      <c r="AG52" s="603"/>
    </row>
    <row r="53" spans="1:34" x14ac:dyDescent="0.2">
      <c r="A53" s="621" t="s">
        <v>243</v>
      </c>
      <c r="B53" s="619">
        <f t="shared" ref="B53:N53" si="4">+B52/B51-1</f>
        <v>-3.4729436918519818E-2</v>
      </c>
      <c r="C53" s="619">
        <f t="shared" si="4"/>
        <v>-5.5334238471454245E-2</v>
      </c>
      <c r="D53" s="619">
        <f t="shared" si="4"/>
        <v>-3.4323463950383215E-2</v>
      </c>
      <c r="E53" s="619">
        <f t="shared" si="4"/>
        <v>1.0537117832679854E-2</v>
      </c>
      <c r="F53" s="619">
        <f t="shared" si="4"/>
        <v>4.017812523924813E-2</v>
      </c>
      <c r="G53" s="619">
        <f t="shared" si="4"/>
        <v>-2.781026178983248E-2</v>
      </c>
      <c r="H53" s="619">
        <f t="shared" si="4"/>
        <v>-4.4251626327719729E-2</v>
      </c>
      <c r="I53" s="619">
        <f t="shared" si="4"/>
        <v>6.4538815245260173E-2</v>
      </c>
      <c r="J53" s="619">
        <f t="shared" si="4"/>
        <v>0.52858545127992018</v>
      </c>
      <c r="K53" s="619">
        <f t="shared" si="4"/>
        <v>-3.9962130167905174E-2</v>
      </c>
      <c r="L53" s="619">
        <f t="shared" si="4"/>
        <v>0.21014845035076535</v>
      </c>
      <c r="M53" s="619">
        <f t="shared" si="4"/>
        <v>6.8787536848421649E-2</v>
      </c>
      <c r="N53" s="673">
        <f t="shared" si="4"/>
        <v>0.36913792140355484</v>
      </c>
      <c r="O53" s="727"/>
      <c r="R53" s="610"/>
      <c r="S53" s="610"/>
      <c r="T53" s="610"/>
      <c r="U53" s="610"/>
      <c r="V53" s="610"/>
      <c r="W53" s="610"/>
      <c r="X53" s="610"/>
      <c r="Y53" s="17"/>
      <c r="Z53" s="603"/>
      <c r="AA53" s="603"/>
      <c r="AB53" s="603"/>
      <c r="AC53" s="603"/>
      <c r="AD53" s="603"/>
      <c r="AE53" s="603"/>
      <c r="AF53" s="603"/>
      <c r="AG53" s="603"/>
    </row>
    <row r="54" spans="1:34" s="9" customFormat="1" x14ac:dyDescent="0.2">
      <c r="A54" s="987"/>
      <c r="B54" s="988"/>
      <c r="C54" s="988"/>
      <c r="D54" s="988"/>
      <c r="E54" s="988"/>
      <c r="F54" s="988"/>
      <c r="G54" s="988"/>
      <c r="H54" s="988"/>
      <c r="I54" s="988"/>
      <c r="J54" s="988"/>
      <c r="K54" s="988"/>
      <c r="L54" s="988"/>
      <c r="M54" s="988"/>
      <c r="N54" s="988"/>
      <c r="O54" s="989"/>
      <c r="R54" s="884"/>
      <c r="S54" s="884"/>
      <c r="T54" s="884"/>
      <c r="U54" s="884"/>
      <c r="V54" s="884"/>
      <c r="W54" s="884"/>
      <c r="X54" s="884"/>
      <c r="Y54" s="877"/>
      <c r="Z54" s="878"/>
      <c r="AA54" s="878"/>
      <c r="AB54" s="878"/>
      <c r="AC54" s="878"/>
      <c r="AD54" s="878"/>
      <c r="AE54" s="878"/>
      <c r="AF54" s="878"/>
      <c r="AG54" s="878"/>
    </row>
    <row r="55" spans="1:34" customFormat="1" ht="60" customHeight="1" x14ac:dyDescent="0.25">
      <c r="A55" s="1075" t="s">
        <v>863</v>
      </c>
      <c r="B55" s="1076"/>
      <c r="C55" s="1076"/>
      <c r="D55" s="1076"/>
      <c r="E55" s="1076"/>
      <c r="F55" s="1076"/>
      <c r="G55" s="1076"/>
      <c r="H55" s="1076"/>
      <c r="I55" s="1076"/>
      <c r="J55" s="622"/>
      <c r="K55" s="622"/>
      <c r="L55" s="622"/>
      <c r="M55" s="622"/>
      <c r="N55" s="622"/>
    </row>
    <row r="56" spans="1:34" customFormat="1" ht="15" x14ac:dyDescent="0.25">
      <c r="B56" s="68"/>
      <c r="C56" s="68"/>
      <c r="D56" s="68"/>
      <c r="E56" s="68"/>
      <c r="F56" s="68"/>
      <c r="G56" s="68"/>
      <c r="H56" s="68"/>
      <c r="I56" s="68"/>
      <c r="J56" s="68"/>
      <c r="K56" s="68"/>
      <c r="L56" s="68"/>
      <c r="M56" s="68"/>
      <c r="N56" s="68"/>
      <c r="O56" s="623"/>
    </row>
    <row r="57" spans="1:34" customFormat="1" ht="15" x14ac:dyDescent="0.25">
      <c r="B57" s="435"/>
      <c r="C57" s="435"/>
      <c r="D57" s="435"/>
      <c r="E57" s="435"/>
      <c r="F57" s="435"/>
      <c r="G57" s="435"/>
      <c r="H57" s="435"/>
      <c r="I57" s="435"/>
      <c r="J57" s="435"/>
      <c r="K57" s="435"/>
      <c r="L57" s="435"/>
      <c r="M57" s="435"/>
      <c r="N57" s="435"/>
      <c r="O57" s="623"/>
    </row>
    <row r="58" spans="1:34" ht="36.6" customHeight="1" x14ac:dyDescent="0.2">
      <c r="A58" s="1077" t="s">
        <v>707</v>
      </c>
      <c r="B58" s="1077"/>
      <c r="C58" s="1077"/>
      <c r="D58" s="1077"/>
      <c r="E58" s="1077"/>
      <c r="F58" s="1077"/>
      <c r="G58" s="1077"/>
      <c r="H58" s="1077"/>
      <c r="I58" s="1077"/>
      <c r="J58" s="1077"/>
      <c r="K58" s="1077"/>
      <c r="L58" s="1077"/>
      <c r="M58" s="1077"/>
      <c r="N58" s="1077"/>
    </row>
    <row r="59" spans="1:34" ht="36.75" customHeight="1" x14ac:dyDescent="0.2"/>
    <row r="60" spans="1:34" ht="36.75" customHeight="1" x14ac:dyDescent="0.2"/>
    <row r="61" spans="1:34" ht="36.75" customHeight="1" x14ac:dyDescent="0.2"/>
    <row r="62" spans="1:34" s="589" customFormat="1" ht="36.75" customHeight="1" x14ac:dyDescent="0.2">
      <c r="A62" s="7"/>
      <c r="B62" s="6"/>
      <c r="C62" s="6"/>
      <c r="D62" s="6"/>
      <c r="E62" s="6"/>
      <c r="F62" s="6"/>
      <c r="G62" s="6"/>
      <c r="H62" s="6"/>
      <c r="I62" s="6"/>
      <c r="J62" s="6"/>
      <c r="K62" s="6"/>
      <c r="L62" s="6"/>
      <c r="M62" s="6"/>
      <c r="N62" s="6"/>
      <c r="P62" s="6"/>
      <c r="Q62" s="6"/>
      <c r="R62" s="6"/>
      <c r="S62" s="6"/>
      <c r="T62" s="6"/>
      <c r="U62" s="6"/>
      <c r="V62" s="6"/>
      <c r="W62" s="6"/>
      <c r="X62" s="6"/>
      <c r="Y62" s="6"/>
      <c r="Z62" s="6"/>
      <c r="AA62" s="6"/>
      <c r="AB62" s="6"/>
      <c r="AC62" s="6"/>
      <c r="AD62" s="6"/>
      <c r="AE62" s="6"/>
      <c r="AF62" s="6"/>
      <c r="AG62" s="6"/>
      <c r="AH62" s="6"/>
    </row>
    <row r="63" spans="1:34" s="589" customFormat="1" ht="36.75" customHeight="1" x14ac:dyDescent="0.2">
      <c r="A63" s="7"/>
      <c r="B63" s="6"/>
      <c r="C63" s="6"/>
      <c r="D63" s="6"/>
      <c r="E63" s="6"/>
      <c r="F63" s="6"/>
      <c r="G63" s="6"/>
      <c r="H63" s="6"/>
      <c r="I63" s="6"/>
      <c r="J63" s="6"/>
      <c r="K63" s="6"/>
      <c r="L63" s="6"/>
      <c r="M63" s="6"/>
      <c r="N63" s="6"/>
      <c r="P63" s="6"/>
      <c r="Q63" s="6"/>
      <c r="R63" s="6"/>
      <c r="S63" s="6"/>
      <c r="T63" s="6"/>
      <c r="U63" s="6"/>
      <c r="V63" s="6"/>
      <c r="W63" s="6"/>
      <c r="X63" s="6"/>
      <c r="Y63" s="6"/>
      <c r="Z63" s="6"/>
      <c r="AA63" s="6"/>
      <c r="AB63" s="6"/>
      <c r="AC63" s="6"/>
      <c r="AD63" s="6"/>
      <c r="AE63" s="6"/>
      <c r="AF63" s="6"/>
      <c r="AG63" s="6"/>
      <c r="AH63" s="6"/>
    </row>
    <row r="64" spans="1:34" ht="36.75" customHeight="1" x14ac:dyDescent="0.2"/>
    <row r="65" spans="1:34" s="589" customFormat="1" ht="36.75" customHeight="1" x14ac:dyDescent="0.2">
      <c r="A65" s="6"/>
      <c r="B65" s="6"/>
      <c r="C65" s="6"/>
      <c r="D65" s="6"/>
      <c r="E65" s="6"/>
      <c r="F65" s="6"/>
      <c r="G65" s="6"/>
      <c r="H65" s="6"/>
      <c r="I65" s="6"/>
      <c r="J65" s="6"/>
      <c r="K65" s="6"/>
      <c r="L65" s="6"/>
      <c r="M65" s="6"/>
      <c r="N65" s="6"/>
      <c r="P65" s="6"/>
      <c r="Q65" s="6"/>
      <c r="R65" s="6"/>
      <c r="S65" s="6"/>
      <c r="T65" s="6"/>
      <c r="U65" s="6"/>
      <c r="V65" s="6"/>
      <c r="W65" s="6"/>
      <c r="X65" s="6"/>
      <c r="Y65" s="6"/>
      <c r="Z65" s="6"/>
      <c r="AA65" s="6"/>
      <c r="AB65" s="6"/>
      <c r="AC65" s="6"/>
      <c r="AD65" s="6"/>
      <c r="AE65" s="6"/>
      <c r="AF65" s="6"/>
      <c r="AG65" s="6"/>
      <c r="AH65" s="6"/>
    </row>
    <row r="66" spans="1:34" s="589" customFormat="1" x14ac:dyDescent="0.2">
      <c r="A66" s="7"/>
      <c r="B66" s="6"/>
      <c r="C66" s="6"/>
      <c r="D66" s="6"/>
      <c r="E66" s="6"/>
      <c r="F66" s="6"/>
      <c r="G66" s="6"/>
      <c r="H66" s="6"/>
      <c r="I66" s="624"/>
      <c r="J66" s="624"/>
      <c r="K66" s="624"/>
      <c r="L66" s="624"/>
      <c r="M66" s="624"/>
      <c r="N66" s="624"/>
      <c r="P66" s="6"/>
      <c r="Q66" s="6"/>
      <c r="R66" s="6"/>
      <c r="S66" s="6"/>
      <c r="T66" s="6"/>
      <c r="U66" s="6"/>
      <c r="V66" s="6"/>
      <c r="W66" s="6"/>
      <c r="X66" s="6"/>
      <c r="Y66" s="6"/>
      <c r="Z66" s="6"/>
      <c r="AA66" s="6"/>
      <c r="AB66" s="6"/>
      <c r="AC66" s="6"/>
      <c r="AD66" s="6"/>
      <c r="AE66" s="6"/>
      <c r="AF66" s="6"/>
      <c r="AG66" s="6"/>
      <c r="AH66" s="6"/>
    </row>
    <row r="67" spans="1:34" s="589" customFormat="1" ht="45.75" customHeight="1" x14ac:dyDescent="0.2">
      <c r="A67" s="1078" t="s">
        <v>864</v>
      </c>
      <c r="B67" s="1078"/>
      <c r="C67" s="1078"/>
      <c r="D67" s="1078"/>
      <c r="E67" s="1078"/>
      <c r="F67" s="1078"/>
      <c r="G67" s="1078"/>
      <c r="H67" s="1078"/>
      <c r="I67" s="1078"/>
      <c r="J67" s="625"/>
      <c r="K67" s="625"/>
      <c r="L67" s="625"/>
      <c r="M67" s="625"/>
      <c r="N67" s="625"/>
      <c r="P67" s="6"/>
      <c r="Q67" s="6"/>
      <c r="R67" s="6"/>
      <c r="S67" s="6"/>
      <c r="T67" s="6"/>
      <c r="U67" s="6"/>
      <c r="V67" s="6"/>
      <c r="W67" s="6"/>
      <c r="X67" s="6"/>
      <c r="Y67" s="6"/>
      <c r="Z67" s="6"/>
      <c r="AA67" s="6"/>
      <c r="AB67" s="6"/>
      <c r="AC67" s="6"/>
      <c r="AD67" s="6"/>
      <c r="AE67" s="6"/>
      <c r="AF67" s="6"/>
      <c r="AG67" s="6"/>
      <c r="AH67" s="6"/>
    </row>
  </sheetData>
  <mergeCells count="4">
    <mergeCell ref="A2:I2"/>
    <mergeCell ref="A55:I55"/>
    <mergeCell ref="A58:N58"/>
    <mergeCell ref="A67:I67"/>
  </mergeCells>
  <conditionalFormatting sqref="B48">
    <cfRule type="cellIs" dxfId="2" priority="1" operator="lessThan">
      <formula>0</formula>
    </cfRule>
  </conditionalFormatting>
  <pageMargins left="0.7" right="0.7" top="0.75" bottom="0.75" header="0" footer="0"/>
  <pageSetup scale="39"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F4C93-8C9C-43AD-894F-EAB3E8FB5B9B}">
  <sheetPr>
    <tabColor rgb="FF002060"/>
  </sheetPr>
  <dimension ref="A1:J103"/>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756" customWidth="1"/>
    <col min="5" max="5" width="13.140625" customWidth="1"/>
    <col min="6" max="6" width="13.5703125" bestFit="1" customWidth="1"/>
    <col min="7" max="7" width="11.7109375" bestFit="1" customWidth="1"/>
    <col min="8" max="8" width="11.7109375" customWidth="1"/>
    <col min="9" max="9" width="3.7109375" customWidth="1"/>
  </cols>
  <sheetData>
    <row r="1" spans="1:9" x14ac:dyDescent="0.25">
      <c r="A1" s="100" t="s">
        <v>708</v>
      </c>
      <c r="B1" s="626"/>
      <c r="C1" s="626"/>
      <c r="D1" s="61"/>
    </row>
    <row r="2" spans="1:9" ht="15.75" x14ac:dyDescent="0.25">
      <c r="A2" s="1074" t="s">
        <v>709</v>
      </c>
      <c r="B2" s="1074"/>
      <c r="C2" s="1074"/>
      <c r="D2" s="1074"/>
      <c r="E2" s="1074"/>
      <c r="F2" s="1074"/>
      <c r="G2" s="1074"/>
      <c r="H2" s="1074"/>
      <c r="I2" s="1074"/>
    </row>
    <row r="3" spans="1:9" ht="15.75" thickBot="1" x14ac:dyDescent="0.3">
      <c r="A3" s="142"/>
      <c r="B3" s="739"/>
      <c r="C3" s="739"/>
      <c r="D3" s="740"/>
    </row>
    <row r="4" spans="1:9" ht="15.75" thickBot="1" x14ac:dyDescent="0.3">
      <c r="A4" s="627"/>
      <c r="B4" s="1079" t="s">
        <v>865</v>
      </c>
      <c r="C4" s="1080"/>
      <c r="D4" s="1080"/>
      <c r="E4" s="1079" t="s">
        <v>866</v>
      </c>
      <c r="F4" s="1080"/>
      <c r="G4" s="1080"/>
      <c r="H4" s="1081"/>
    </row>
    <row r="5" spans="1:9" x14ac:dyDescent="0.25">
      <c r="A5" s="628" t="s">
        <v>710</v>
      </c>
      <c r="B5" s="630">
        <v>2025</v>
      </c>
      <c r="C5" s="629">
        <v>2026</v>
      </c>
      <c r="D5" s="741" t="s">
        <v>243</v>
      </c>
      <c r="E5" s="630">
        <v>2025</v>
      </c>
      <c r="F5" s="629">
        <v>2026</v>
      </c>
      <c r="G5" s="631" t="s">
        <v>243</v>
      </c>
      <c r="H5" s="885" t="s">
        <v>245</v>
      </c>
    </row>
    <row r="6" spans="1:9" x14ac:dyDescent="0.25">
      <c r="A6" s="632" t="s">
        <v>711</v>
      </c>
      <c r="B6" s="633">
        <f>SUM(B7:B17)</f>
        <v>228931.82027097614</v>
      </c>
      <c r="C6" s="633">
        <f>SUM(C7:C17)</f>
        <v>218232.08372879701</v>
      </c>
      <c r="D6" s="742">
        <f t="shared" ref="D6:D69" si="0">(C6-B6)/B6</f>
        <v>-4.6737655471023397E-2</v>
      </c>
      <c r="E6" s="634">
        <f>SUM(E7:E17)</f>
        <v>1336911.6495914774</v>
      </c>
      <c r="F6" s="633">
        <f>SUM(F7:F17)</f>
        <v>1362599.5386438963</v>
      </c>
      <c r="G6" s="635">
        <f t="shared" ref="G6:G69" si="1">(F6-E6)/E6</f>
        <v>1.9214350522166884E-2</v>
      </c>
      <c r="H6" s="166">
        <f>SUM(H7:H17)</f>
        <v>1.0000000000000002</v>
      </c>
    </row>
    <row r="7" spans="1:9" x14ac:dyDescent="0.25">
      <c r="A7" s="636" t="s">
        <v>247</v>
      </c>
      <c r="B7" s="168">
        <v>25129.412254000003</v>
      </c>
      <c r="C7" s="168">
        <v>29483.015197799999</v>
      </c>
      <c r="D7" s="743">
        <f t="shared" si="0"/>
        <v>0.17324730478354133</v>
      </c>
      <c r="E7" s="167">
        <v>166512.09430800998</v>
      </c>
      <c r="F7" s="168">
        <v>248876.10699440003</v>
      </c>
      <c r="G7" s="169">
        <f t="shared" si="1"/>
        <v>0.49464282476704141</v>
      </c>
      <c r="H7" s="170">
        <f>(F7/$F$6)</f>
        <v>0.18264801941888933</v>
      </c>
    </row>
    <row r="8" spans="1:9" x14ac:dyDescent="0.25">
      <c r="A8" s="636" t="s">
        <v>250</v>
      </c>
      <c r="B8" s="168">
        <v>37715.490131999999</v>
      </c>
      <c r="C8" s="168">
        <v>35159.859839999997</v>
      </c>
      <c r="D8" s="743">
        <f t="shared" si="0"/>
        <v>-6.7760760447645813E-2</v>
      </c>
      <c r="E8" s="167">
        <v>210642.75981799999</v>
      </c>
      <c r="F8" s="168">
        <v>210204.61178399998</v>
      </c>
      <c r="G8" s="169">
        <f t="shared" si="1"/>
        <v>-2.0800526653685231E-3</v>
      </c>
      <c r="H8" s="170">
        <f t="shared" ref="H8:H17" si="2">(F8/$F$6)</f>
        <v>0.15426734401598469</v>
      </c>
    </row>
    <row r="9" spans="1:9" x14ac:dyDescent="0.25">
      <c r="A9" s="636" t="s">
        <v>246</v>
      </c>
      <c r="B9" s="168">
        <v>36994.965945600001</v>
      </c>
      <c r="C9" s="168">
        <v>33910.9729171</v>
      </c>
      <c r="D9" s="743">
        <f t="shared" si="0"/>
        <v>-8.3362504861740405E-2</v>
      </c>
      <c r="E9" s="167">
        <v>202027.38083569999</v>
      </c>
      <c r="F9" s="168">
        <v>193718.42558139999</v>
      </c>
      <c r="G9" s="169">
        <f t="shared" si="1"/>
        <v>-4.1127867024407509E-2</v>
      </c>
      <c r="H9" s="170">
        <f t="shared" si="2"/>
        <v>0.14216827474798274</v>
      </c>
    </row>
    <row r="10" spans="1:9" x14ac:dyDescent="0.25">
      <c r="A10" s="636" t="s">
        <v>248</v>
      </c>
      <c r="B10" s="168">
        <v>34305.645620894</v>
      </c>
      <c r="C10" s="168">
        <v>28859.551878516002</v>
      </c>
      <c r="D10" s="743">
        <f t="shared" si="0"/>
        <v>-0.15875211335655584</v>
      </c>
      <c r="E10" s="167">
        <v>210263.99049124602</v>
      </c>
      <c r="F10" s="168">
        <v>187337.30851528401</v>
      </c>
      <c r="G10" s="169">
        <f t="shared" si="1"/>
        <v>-0.10903760516671315</v>
      </c>
      <c r="H10" s="170">
        <f t="shared" si="2"/>
        <v>0.13748522819971612</v>
      </c>
    </row>
    <row r="11" spans="1:9" x14ac:dyDescent="0.25">
      <c r="A11" s="636" t="s">
        <v>249</v>
      </c>
      <c r="B11" s="168">
        <v>27990.208362599999</v>
      </c>
      <c r="C11" s="168">
        <v>25002.143697700001</v>
      </c>
      <c r="D11" s="743">
        <f t="shared" si="0"/>
        <v>-0.10675392716592258</v>
      </c>
      <c r="E11" s="167">
        <v>156616.41244032871</v>
      </c>
      <c r="F11" s="168">
        <v>148449.08459545099</v>
      </c>
      <c r="G11" s="169">
        <f t="shared" si="1"/>
        <v>-5.2148607656234636E-2</v>
      </c>
      <c r="H11" s="170">
        <f t="shared" si="2"/>
        <v>0.10894549747403583</v>
      </c>
    </row>
    <row r="12" spans="1:9" x14ac:dyDescent="0.25">
      <c r="A12" s="636" t="s">
        <v>251</v>
      </c>
      <c r="B12" s="168">
        <v>18639.036980000001</v>
      </c>
      <c r="C12" s="168">
        <v>21951.517988</v>
      </c>
      <c r="D12" s="743">
        <f t="shared" si="0"/>
        <v>0.17771739020392235</v>
      </c>
      <c r="E12" s="167">
        <v>119136.80081799999</v>
      </c>
      <c r="F12" s="168">
        <v>115576.34356500002</v>
      </c>
      <c r="G12" s="169">
        <f t="shared" si="1"/>
        <v>-2.98854529293524E-2</v>
      </c>
      <c r="H12" s="170">
        <f t="shared" si="2"/>
        <v>8.4820477541057565E-2</v>
      </c>
    </row>
    <row r="13" spans="1:9" x14ac:dyDescent="0.25">
      <c r="A13" s="636" t="s">
        <v>253</v>
      </c>
      <c r="B13" s="168">
        <v>11382.99874563</v>
      </c>
      <c r="C13" s="168">
        <v>9478.9376630000006</v>
      </c>
      <c r="D13" s="743">
        <f t="shared" si="0"/>
        <v>-0.16727236163150594</v>
      </c>
      <c r="E13" s="167">
        <v>68263.221501609994</v>
      </c>
      <c r="F13" s="168">
        <v>53677.660565900005</v>
      </c>
      <c r="G13" s="169">
        <f t="shared" si="1"/>
        <v>-0.21366646072169312</v>
      </c>
      <c r="H13" s="170">
        <f t="shared" si="2"/>
        <v>3.939357018961108E-2</v>
      </c>
    </row>
    <row r="14" spans="1:9" x14ac:dyDescent="0.25">
      <c r="A14" s="636" t="s">
        <v>252</v>
      </c>
      <c r="B14" s="637">
        <v>11020.71135</v>
      </c>
      <c r="C14" s="637">
        <v>8167.2546457600001</v>
      </c>
      <c r="D14" s="743">
        <f t="shared" si="0"/>
        <v>-0.25891765183016063</v>
      </c>
      <c r="E14" s="167">
        <v>48081.853124000001</v>
      </c>
      <c r="F14" s="168">
        <v>48010.621367879998</v>
      </c>
      <c r="G14" s="169">
        <f t="shared" si="1"/>
        <v>-1.4814686101282599E-3</v>
      </c>
      <c r="H14" s="170">
        <f t="shared" si="2"/>
        <v>3.5234579204145147E-2</v>
      </c>
    </row>
    <row r="15" spans="1:9" x14ac:dyDescent="0.25">
      <c r="A15" s="636" t="s">
        <v>254</v>
      </c>
      <c r="B15" s="637">
        <v>6251.7566841199996</v>
      </c>
      <c r="C15" s="637">
        <v>6099.7009821900001</v>
      </c>
      <c r="D15" s="743">
        <f t="shared" si="0"/>
        <v>-2.4322076116019369E-2</v>
      </c>
      <c r="E15" s="167">
        <v>42003.006879550005</v>
      </c>
      <c r="F15" s="168">
        <v>40018.722001919996</v>
      </c>
      <c r="G15" s="169">
        <f t="shared" si="1"/>
        <v>-4.7241495908144075E-2</v>
      </c>
      <c r="H15" s="170">
        <f t="shared" si="2"/>
        <v>2.9369393476933021E-2</v>
      </c>
    </row>
    <row r="16" spans="1:9" x14ac:dyDescent="0.25">
      <c r="A16" s="636" t="s">
        <v>255</v>
      </c>
      <c r="B16" s="637">
        <v>4497.1559040000002</v>
      </c>
      <c r="C16" s="637">
        <v>5349.7477680000002</v>
      </c>
      <c r="D16" s="743">
        <f t="shared" si="0"/>
        <v>0.18958468022904459</v>
      </c>
      <c r="E16" s="167">
        <v>25142.316843600001</v>
      </c>
      <c r="F16" s="168">
        <v>24851.489568100002</v>
      </c>
      <c r="G16" s="169">
        <f t="shared" si="1"/>
        <v>-1.1567242482429782E-2</v>
      </c>
      <c r="H16" s="170">
        <f t="shared" si="2"/>
        <v>1.8238292956441932E-2</v>
      </c>
    </row>
    <row r="17" spans="1:8" x14ac:dyDescent="0.25">
      <c r="A17" s="638" t="s">
        <v>867</v>
      </c>
      <c r="B17" s="744">
        <v>15004.438292132101</v>
      </c>
      <c r="C17" s="637">
        <v>14769.381150731</v>
      </c>
      <c r="D17" s="743">
        <f t="shared" si="0"/>
        <v>-1.566584078821253E-2</v>
      </c>
      <c r="E17" s="639">
        <v>88221.812531432923</v>
      </c>
      <c r="F17" s="168">
        <v>91879.164104561409</v>
      </c>
      <c r="G17" s="169">
        <f t="shared" si="1"/>
        <v>4.1456318660709819E-2</v>
      </c>
      <c r="H17" s="643">
        <f t="shared" si="2"/>
        <v>6.7429322775202583E-2</v>
      </c>
    </row>
    <row r="18" spans="1:8" x14ac:dyDescent="0.25">
      <c r="A18" s="632" t="s">
        <v>712</v>
      </c>
      <c r="B18" s="633">
        <f>SUM(B19:B29)</f>
        <v>9221884.1855008882</v>
      </c>
      <c r="C18" s="633">
        <f>SUM(C19:C29)</f>
        <v>7941508.7744702753</v>
      </c>
      <c r="D18" s="742">
        <f t="shared" si="0"/>
        <v>-0.13884097710136978</v>
      </c>
      <c r="E18" s="634">
        <f>SUM(E19:E29)</f>
        <v>52977577.907957986</v>
      </c>
      <c r="F18" s="633">
        <f>SUM(F19:F29)</f>
        <v>49853779.623135537</v>
      </c>
      <c r="G18" s="635">
        <f t="shared" si="1"/>
        <v>-5.8964535718293194E-2</v>
      </c>
      <c r="H18" s="166">
        <f>SUM(H19:H29)</f>
        <v>1</v>
      </c>
    </row>
    <row r="19" spans="1:8" x14ac:dyDescent="0.25">
      <c r="A19" s="636" t="s">
        <v>256</v>
      </c>
      <c r="B19" s="168">
        <v>1511328.1554</v>
      </c>
      <c r="C19" s="168">
        <v>1335236.2767999999</v>
      </c>
      <c r="D19" s="743">
        <f t="shared" si="0"/>
        <v>-0.11651465498794622</v>
      </c>
      <c r="E19" s="167">
        <v>7348505.9019000009</v>
      </c>
      <c r="F19" s="168">
        <v>8445812.2437999994</v>
      </c>
      <c r="G19" s="641">
        <f t="shared" si="1"/>
        <v>0.14932373417789366</v>
      </c>
      <c r="H19" s="170">
        <f>(F19/$F$18)</f>
        <v>0.16941167365133072</v>
      </c>
    </row>
    <row r="20" spans="1:8" x14ac:dyDescent="0.25">
      <c r="A20" s="636" t="s">
        <v>257</v>
      </c>
      <c r="B20" s="168">
        <v>669095.40528000006</v>
      </c>
      <c r="C20" s="637">
        <v>0</v>
      </c>
      <c r="D20" s="745" t="s">
        <v>215</v>
      </c>
      <c r="E20" s="642">
        <v>4295712.5034299996</v>
      </c>
      <c r="F20" s="637">
        <v>3284997.4596800003</v>
      </c>
      <c r="G20" s="641">
        <f t="shared" si="1"/>
        <v>-0.23528461063047704</v>
      </c>
      <c r="H20" s="643">
        <f t="shared" ref="H20:H29" si="3">(F20/$F$18)</f>
        <v>6.5892646144637315E-2</v>
      </c>
    </row>
    <row r="21" spans="1:8" x14ac:dyDescent="0.25">
      <c r="A21" s="636" t="s">
        <v>259</v>
      </c>
      <c r="B21" s="168">
        <v>461594.94300000003</v>
      </c>
      <c r="C21" s="637">
        <v>423268.30800000002</v>
      </c>
      <c r="D21" s="745">
        <f t="shared" si="0"/>
        <v>-8.303088147133364E-2</v>
      </c>
      <c r="E21" s="642">
        <v>2705111.1809999999</v>
      </c>
      <c r="F21" s="637">
        <v>2489049.4590000003</v>
      </c>
      <c r="G21" s="641">
        <f t="shared" si="1"/>
        <v>-7.9871660550428075E-2</v>
      </c>
      <c r="H21" s="643">
        <f t="shared" si="3"/>
        <v>4.9926996063602617E-2</v>
      </c>
    </row>
    <row r="22" spans="1:8" x14ac:dyDescent="0.25">
      <c r="A22" s="636" t="s">
        <v>640</v>
      </c>
      <c r="B22" s="168">
        <v>594607.48400000005</v>
      </c>
      <c r="C22" s="637">
        <v>355825.86599999998</v>
      </c>
      <c r="D22" s="745">
        <f t="shared" si="0"/>
        <v>-0.4015785613623391</v>
      </c>
      <c r="E22" s="642">
        <v>2734305.0210000002</v>
      </c>
      <c r="F22" s="637">
        <v>2262234.023</v>
      </c>
      <c r="G22" s="641">
        <f t="shared" si="1"/>
        <v>-0.17264752629074007</v>
      </c>
      <c r="H22" s="643">
        <f t="shared" si="3"/>
        <v>4.5377382419169075E-2</v>
      </c>
    </row>
    <row r="23" spans="1:8" x14ac:dyDescent="0.25">
      <c r="A23" s="636" t="s">
        <v>714</v>
      </c>
      <c r="B23" s="637">
        <v>321078.59491824999</v>
      </c>
      <c r="C23" s="637">
        <v>335451.87387305999</v>
      </c>
      <c r="D23" s="745">
        <f t="shared" si="0"/>
        <v>4.4765609362622215E-2</v>
      </c>
      <c r="E23" s="642">
        <v>1626162.1133016651</v>
      </c>
      <c r="F23" s="637">
        <v>2000478.4326401218</v>
      </c>
      <c r="G23" s="641">
        <f t="shared" si="1"/>
        <v>0.23018388897184833</v>
      </c>
      <c r="H23" s="966">
        <f t="shared" si="3"/>
        <v>4.0126916108718949E-2</v>
      </c>
    </row>
    <row r="24" spans="1:8" x14ac:dyDescent="0.25">
      <c r="A24" s="636" t="s">
        <v>261</v>
      </c>
      <c r="B24" s="637">
        <v>359942.40000000002</v>
      </c>
      <c r="C24" s="637">
        <v>378351.27</v>
      </c>
      <c r="D24" s="745">
        <f t="shared" si="0"/>
        <v>5.1143933029284668E-2</v>
      </c>
      <c r="E24" s="642">
        <v>2193258.23</v>
      </c>
      <c r="F24" s="637">
        <v>1980496.11</v>
      </c>
      <c r="G24" s="641">
        <f t="shared" si="1"/>
        <v>-9.7007327769151871E-2</v>
      </c>
      <c r="H24" s="966">
        <f t="shared" si="3"/>
        <v>3.9726097498953027E-2</v>
      </c>
    </row>
    <row r="25" spans="1:8" x14ac:dyDescent="0.25">
      <c r="A25" s="636" t="s">
        <v>713</v>
      </c>
      <c r="B25" s="637">
        <v>128899.955841319</v>
      </c>
      <c r="C25" s="637">
        <v>267095.09694720001</v>
      </c>
      <c r="D25" s="745">
        <f t="shared" si="0"/>
        <v>1.0721116248946181</v>
      </c>
      <c r="E25" s="642">
        <v>1722848.098423142</v>
      </c>
      <c r="F25" s="637">
        <v>1906510.1263051401</v>
      </c>
      <c r="G25" s="641">
        <f t="shared" si="1"/>
        <v>0.10660372673023062</v>
      </c>
      <c r="H25" s="643">
        <f t="shared" si="3"/>
        <v>3.8242037829773493E-2</v>
      </c>
    </row>
    <row r="26" spans="1:8" x14ac:dyDescent="0.25">
      <c r="A26" s="636" t="s">
        <v>260</v>
      </c>
      <c r="B26" s="637">
        <v>395100.18865800003</v>
      </c>
      <c r="C26" s="637">
        <v>283990.87079999998</v>
      </c>
      <c r="D26" s="745">
        <f t="shared" si="0"/>
        <v>-0.28121808353317856</v>
      </c>
      <c r="E26" s="642">
        <v>1987951.444197</v>
      </c>
      <c r="F26" s="637">
        <v>1575403.1891050001</v>
      </c>
      <c r="G26" s="641">
        <f t="shared" si="1"/>
        <v>-0.20752431167082247</v>
      </c>
      <c r="H26" s="643">
        <f t="shared" si="3"/>
        <v>3.1600476453622912E-2</v>
      </c>
    </row>
    <row r="27" spans="1:8" x14ac:dyDescent="0.25">
      <c r="A27" s="636" t="s">
        <v>258</v>
      </c>
      <c r="B27" s="637">
        <v>415436.89032000001</v>
      </c>
      <c r="C27" s="637">
        <v>288433.39260000002</v>
      </c>
      <c r="D27" s="745">
        <f t="shared" si="0"/>
        <v>-0.30571068838439591</v>
      </c>
      <c r="E27" s="642">
        <v>2884883.2508000005</v>
      </c>
      <c r="F27" s="637">
        <v>1561271.9267199999</v>
      </c>
      <c r="G27" s="641">
        <f t="shared" si="1"/>
        <v>-0.4588093205203202</v>
      </c>
      <c r="H27" s="643">
        <f t="shared" si="3"/>
        <v>3.1317022270372932E-2</v>
      </c>
    </row>
    <row r="28" spans="1:8" x14ac:dyDescent="0.25">
      <c r="A28" s="636" t="s">
        <v>290</v>
      </c>
      <c r="B28" s="637">
        <v>216906.867</v>
      </c>
      <c r="C28" s="637">
        <v>257945.80600800001</v>
      </c>
      <c r="D28" s="743">
        <f t="shared" si="0"/>
        <v>0.18920073659078768</v>
      </c>
      <c r="E28" s="167">
        <v>1326537.6864479999</v>
      </c>
      <c r="F28" s="168">
        <v>1511199.0049259998</v>
      </c>
      <c r="G28" s="169">
        <f t="shared" si="1"/>
        <v>0.13920548233534003</v>
      </c>
      <c r="H28" s="643">
        <f t="shared" si="3"/>
        <v>3.0312626572142603E-2</v>
      </c>
    </row>
    <row r="29" spans="1:8" x14ac:dyDescent="0.25">
      <c r="A29" s="638" t="s">
        <v>868</v>
      </c>
      <c r="B29" s="744">
        <v>4147893.3010833184</v>
      </c>
      <c r="C29" s="637">
        <v>4015910.0134420157</v>
      </c>
      <c r="D29" s="745">
        <f t="shared" si="0"/>
        <v>-3.1819354564118656E-2</v>
      </c>
      <c r="E29" s="640">
        <v>24152302.477458183</v>
      </c>
      <c r="F29" s="637">
        <v>22836327.647959277</v>
      </c>
      <c r="G29" s="641">
        <f t="shared" si="1"/>
        <v>-5.4486516584790652E-2</v>
      </c>
      <c r="H29" s="643">
        <f t="shared" si="3"/>
        <v>0.4580661249876764</v>
      </c>
    </row>
    <row r="30" spans="1:8" x14ac:dyDescent="0.25">
      <c r="A30" s="632" t="s">
        <v>715</v>
      </c>
      <c r="B30" s="633">
        <f>SUM(B31:B41)</f>
        <v>136355.642412455</v>
      </c>
      <c r="C30" s="633">
        <f>SUM(C31:C41)</f>
        <v>101132.975713002</v>
      </c>
      <c r="D30" s="742">
        <f t="shared" si="0"/>
        <v>-0.25831469879999397</v>
      </c>
      <c r="E30" s="634">
        <f>SUM(E31:E41)</f>
        <v>716684.24400065606</v>
      </c>
      <c r="F30" s="633">
        <f>SUM(F31:F41)</f>
        <v>643912.85087366612</v>
      </c>
      <c r="G30" s="635">
        <f t="shared" si="1"/>
        <v>-0.10153898838457419</v>
      </c>
      <c r="H30" s="166">
        <f>SUM(H31:H41)</f>
        <v>1.0000000000000002</v>
      </c>
    </row>
    <row r="31" spans="1:8" x14ac:dyDescent="0.25">
      <c r="A31" s="636" t="s">
        <v>247</v>
      </c>
      <c r="B31" s="168">
        <v>55656.313662699999</v>
      </c>
      <c r="C31" s="168">
        <v>16327.821211400002</v>
      </c>
      <c r="D31" s="743">
        <f t="shared" si="0"/>
        <v>-0.70663128517003004</v>
      </c>
      <c r="E31" s="642">
        <v>256560.78326485003</v>
      </c>
      <c r="F31" s="637">
        <v>152716.61733869999</v>
      </c>
      <c r="G31" s="641">
        <f t="shared" si="1"/>
        <v>-0.40475463398843292</v>
      </c>
      <c r="H31" s="643">
        <f>(F31/$F$30)</f>
        <v>0.23716969948882502</v>
      </c>
    </row>
    <row r="32" spans="1:8" x14ac:dyDescent="0.25">
      <c r="A32" s="636" t="s">
        <v>263</v>
      </c>
      <c r="B32" s="168">
        <v>15136.914699921001</v>
      </c>
      <c r="C32" s="168">
        <v>12220.215696597999</v>
      </c>
      <c r="D32" s="743">
        <f t="shared" si="0"/>
        <v>-0.19268781393993212</v>
      </c>
      <c r="E32" s="642">
        <v>81931.878416915002</v>
      </c>
      <c r="F32" s="637">
        <v>72017.680654291995</v>
      </c>
      <c r="G32" s="641">
        <f t="shared" si="1"/>
        <v>-0.12100537610249884</v>
      </c>
      <c r="H32" s="643">
        <f t="shared" ref="H32:H41" si="4">(F32/$F$30)</f>
        <v>0.11184383190454707</v>
      </c>
    </row>
    <row r="33" spans="1:8" x14ac:dyDescent="0.25">
      <c r="A33" s="636" t="s">
        <v>264</v>
      </c>
      <c r="B33" s="168">
        <v>8202.7286000000004</v>
      </c>
      <c r="C33" s="168">
        <v>7870.3315000000002</v>
      </c>
      <c r="D33" s="743">
        <f t="shared" si="0"/>
        <v>-4.052274751599122E-2</v>
      </c>
      <c r="E33" s="642">
        <v>43215.474500000004</v>
      </c>
      <c r="F33" s="637">
        <v>46492.869099999996</v>
      </c>
      <c r="G33" s="641">
        <f t="shared" si="1"/>
        <v>7.5838449951532799E-2</v>
      </c>
      <c r="H33" s="643">
        <f t="shared" si="4"/>
        <v>7.2203667059786272E-2</v>
      </c>
    </row>
    <row r="34" spans="1:8" x14ac:dyDescent="0.25">
      <c r="A34" s="636" t="s">
        <v>267</v>
      </c>
      <c r="B34" s="168">
        <v>2699.1286689999997</v>
      </c>
      <c r="C34" s="168">
        <v>5199.7440229999993</v>
      </c>
      <c r="D34" s="743">
        <f t="shared" si="0"/>
        <v>0.92645281520663947</v>
      </c>
      <c r="E34" s="642">
        <v>25352.740761000001</v>
      </c>
      <c r="F34" s="637">
        <v>33246.450732999998</v>
      </c>
      <c r="G34" s="641">
        <f t="shared" si="1"/>
        <v>0.31135529079139457</v>
      </c>
      <c r="H34" s="643">
        <f t="shared" si="4"/>
        <v>5.1631910572822001E-2</v>
      </c>
    </row>
    <row r="35" spans="1:8" x14ac:dyDescent="0.25">
      <c r="A35" s="636" t="s">
        <v>251</v>
      </c>
      <c r="B35" s="637">
        <v>3804.4565200000002</v>
      </c>
      <c r="C35" s="637">
        <v>6654.5520800000004</v>
      </c>
      <c r="D35" s="745">
        <f t="shared" si="0"/>
        <v>0.74914657192612633</v>
      </c>
      <c r="E35" s="642">
        <v>24342.677200999999</v>
      </c>
      <c r="F35" s="637">
        <v>32403.239700000002</v>
      </c>
      <c r="G35" s="641">
        <f t="shared" si="1"/>
        <v>0.3311288414352746</v>
      </c>
      <c r="H35" s="643">
        <f t="shared" si="4"/>
        <v>5.0322399461410074E-2</v>
      </c>
    </row>
    <row r="36" spans="1:8" x14ac:dyDescent="0.25">
      <c r="A36" s="636" t="s">
        <v>288</v>
      </c>
      <c r="B36" s="637">
        <v>4484.5838592</v>
      </c>
      <c r="C36" s="637">
        <v>5023.1553366999997</v>
      </c>
      <c r="D36" s="745">
        <f t="shared" si="0"/>
        <v>0.12009396956534443</v>
      </c>
      <c r="E36" s="642">
        <v>24809.165308900003</v>
      </c>
      <c r="F36" s="637">
        <v>29325.033633799998</v>
      </c>
      <c r="G36" s="641">
        <f t="shared" si="1"/>
        <v>0.18202419423115293</v>
      </c>
      <c r="H36" s="643">
        <f t="shared" si="4"/>
        <v>4.5541929461434968E-2</v>
      </c>
    </row>
    <row r="37" spans="1:8" x14ac:dyDescent="0.25">
      <c r="A37" s="636" t="s">
        <v>268</v>
      </c>
      <c r="B37" s="637">
        <v>3998.2861464600001</v>
      </c>
      <c r="C37" s="637">
        <v>4017.1912399900002</v>
      </c>
      <c r="D37" s="745">
        <f t="shared" si="0"/>
        <v>4.7282992856172478E-3</v>
      </c>
      <c r="E37" s="642">
        <v>20918.97903051</v>
      </c>
      <c r="F37" s="637">
        <v>26361.117606589996</v>
      </c>
      <c r="G37" s="641">
        <f t="shared" si="1"/>
        <v>0.26015316369612129</v>
      </c>
      <c r="H37" s="966">
        <f t="shared" si="4"/>
        <v>4.0938952485298316E-2</v>
      </c>
    </row>
    <row r="38" spans="1:8" x14ac:dyDescent="0.25">
      <c r="A38" s="636" t="s">
        <v>753</v>
      </c>
      <c r="B38" s="637">
        <v>2487.8997786999998</v>
      </c>
      <c r="C38" s="637">
        <v>2180.4404862999995</v>
      </c>
      <c r="D38" s="745">
        <f t="shared" si="0"/>
        <v>-0.12358186412181633</v>
      </c>
      <c r="E38" s="642">
        <v>17238.737225100002</v>
      </c>
      <c r="F38" s="637">
        <v>26099.080969099999</v>
      </c>
      <c r="G38" s="641">
        <f t="shared" si="1"/>
        <v>0.51397869973324561</v>
      </c>
      <c r="H38" s="966">
        <f t="shared" si="4"/>
        <v>4.0532008227027239E-2</v>
      </c>
    </row>
    <row r="39" spans="1:8" x14ac:dyDescent="0.25">
      <c r="A39" s="636" t="s">
        <v>265</v>
      </c>
      <c r="B39" s="637">
        <v>3888.7990159999999</v>
      </c>
      <c r="C39" s="637">
        <v>4569.5723120000002</v>
      </c>
      <c r="D39" s="745">
        <f t="shared" si="0"/>
        <v>0.17506003606744389</v>
      </c>
      <c r="E39" s="642">
        <v>27039.917696</v>
      </c>
      <c r="F39" s="637">
        <v>24491.385202000001</v>
      </c>
      <c r="G39" s="641">
        <f t="shared" si="1"/>
        <v>-9.4250748935415657E-2</v>
      </c>
      <c r="H39" s="643">
        <f t="shared" si="4"/>
        <v>3.8035248355068385E-2</v>
      </c>
    </row>
    <row r="40" spans="1:8" x14ac:dyDescent="0.25">
      <c r="A40" s="636" t="s">
        <v>266</v>
      </c>
      <c r="B40" s="637">
        <v>3309.4923757819997</v>
      </c>
      <c r="C40" s="637">
        <v>4544.6969263150004</v>
      </c>
      <c r="D40" s="745">
        <f t="shared" si="0"/>
        <v>0.37323081919508405</v>
      </c>
      <c r="E40" s="642">
        <v>24944.632132273</v>
      </c>
      <c r="F40" s="637">
        <v>21600.524378271002</v>
      </c>
      <c r="G40" s="641">
        <f t="shared" si="1"/>
        <v>-0.13406121751041741</v>
      </c>
      <c r="H40" s="643">
        <f t="shared" si="4"/>
        <v>3.3545726489171999E-2</v>
      </c>
    </row>
    <row r="41" spans="1:8" x14ac:dyDescent="0.25">
      <c r="A41" s="638" t="s">
        <v>869</v>
      </c>
      <c r="B41" s="744">
        <v>32687.039084691995</v>
      </c>
      <c r="C41" s="637">
        <v>32525.254900699005</v>
      </c>
      <c r="D41" s="745">
        <f t="shared" si="0"/>
        <v>-4.9494903338845563E-3</v>
      </c>
      <c r="E41" s="640">
        <v>170329.25846410799</v>
      </c>
      <c r="F41" s="637">
        <v>179158.85155791321</v>
      </c>
      <c r="G41" s="169">
        <f t="shared" si="1"/>
        <v>5.1838381575915818E-2</v>
      </c>
      <c r="H41" s="643">
        <f t="shared" si="4"/>
        <v>0.27823462649460878</v>
      </c>
    </row>
    <row r="42" spans="1:8" x14ac:dyDescent="0.25">
      <c r="A42" s="632" t="s">
        <v>716</v>
      </c>
      <c r="B42" s="633">
        <f>SUM(B43:B53)</f>
        <v>310533.40676929872</v>
      </c>
      <c r="C42" s="633">
        <f>SUM(C43:C53)</f>
        <v>282494.02233459527</v>
      </c>
      <c r="D42" s="742">
        <f t="shared" si="0"/>
        <v>-9.0294260853984218E-2</v>
      </c>
      <c r="E42" s="634">
        <f>SUM(E43:E53)</f>
        <v>1801358.8738404065</v>
      </c>
      <c r="F42" s="633">
        <f>SUM(F43:F53)</f>
        <v>1748952.640629506</v>
      </c>
      <c r="G42" s="635">
        <f t="shared" si="1"/>
        <v>-2.9092611123719678E-2</v>
      </c>
      <c r="H42" s="166">
        <f>SUM(H43:H53)</f>
        <v>1</v>
      </c>
    </row>
    <row r="43" spans="1:8" x14ac:dyDescent="0.25">
      <c r="A43" s="636" t="s">
        <v>247</v>
      </c>
      <c r="B43" s="637">
        <v>45027.5947346229</v>
      </c>
      <c r="C43" s="637">
        <v>27554.139118769501</v>
      </c>
      <c r="D43" s="745">
        <f t="shared" si="0"/>
        <v>-0.38806104831572541</v>
      </c>
      <c r="E43" s="642">
        <v>247638.2076247886</v>
      </c>
      <c r="F43" s="637">
        <v>261570.67578393707</v>
      </c>
      <c r="G43" s="641">
        <f t="shared" si="1"/>
        <v>5.6261383462516343E-2</v>
      </c>
      <c r="H43" s="643">
        <f>(F43/$F$42)</f>
        <v>0.14955846699759071</v>
      </c>
    </row>
    <row r="44" spans="1:8" x14ac:dyDescent="0.25">
      <c r="A44" s="636" t="s">
        <v>262</v>
      </c>
      <c r="B44" s="637">
        <v>31816.1758313145</v>
      </c>
      <c r="C44" s="637">
        <v>33591.296095522695</v>
      </c>
      <c r="D44" s="745">
        <f t="shared" si="0"/>
        <v>5.5793011505206262E-2</v>
      </c>
      <c r="E44" s="642">
        <v>197682.46367893799</v>
      </c>
      <c r="F44" s="637">
        <v>202805.49633325741</v>
      </c>
      <c r="G44" s="641">
        <f t="shared" si="1"/>
        <v>2.591546341024915E-2</v>
      </c>
      <c r="H44" s="643">
        <f t="shared" ref="H44:H53" si="5">(F44/$F$42)</f>
        <v>0.11595825502756953</v>
      </c>
    </row>
    <row r="45" spans="1:8" x14ac:dyDescent="0.25">
      <c r="A45" s="636" t="s">
        <v>251</v>
      </c>
      <c r="B45" s="637">
        <v>18032.812193273501</v>
      </c>
      <c r="C45" s="637">
        <v>24028.3283669472</v>
      </c>
      <c r="D45" s="745">
        <f t="shared" si="0"/>
        <v>0.33247815756158727</v>
      </c>
      <c r="E45" s="642">
        <v>114861.47214237921</v>
      </c>
      <c r="F45" s="637">
        <v>111391.02579658989</v>
      </c>
      <c r="G45" s="641">
        <f t="shared" si="1"/>
        <v>-3.0214190024375118E-2</v>
      </c>
      <c r="H45" s="643">
        <f t="shared" si="5"/>
        <v>6.3690132716513456E-2</v>
      </c>
    </row>
    <row r="46" spans="1:8" x14ac:dyDescent="0.25">
      <c r="A46" s="636" t="s">
        <v>250</v>
      </c>
      <c r="B46" s="637">
        <v>11919.9030627426</v>
      </c>
      <c r="C46" s="637">
        <v>14581.2518164145</v>
      </c>
      <c r="D46" s="745">
        <f t="shared" si="0"/>
        <v>0.22326932858962042</v>
      </c>
      <c r="E46" s="642">
        <v>73584.326329484596</v>
      </c>
      <c r="F46" s="637">
        <v>87661.947628758106</v>
      </c>
      <c r="G46" s="641">
        <f t="shared" si="1"/>
        <v>0.1913127700080979</v>
      </c>
      <c r="H46" s="643">
        <f t="shared" si="5"/>
        <v>5.0122539394323262E-2</v>
      </c>
    </row>
    <row r="47" spans="1:8" x14ac:dyDescent="0.25">
      <c r="A47" s="636" t="s">
        <v>248</v>
      </c>
      <c r="B47" s="637">
        <v>15305.752997133101</v>
      </c>
      <c r="C47" s="637">
        <v>12659.126923993699</v>
      </c>
      <c r="D47" s="745">
        <f t="shared" si="0"/>
        <v>-0.17291707723462788</v>
      </c>
      <c r="E47" s="642">
        <v>90210.375488449397</v>
      </c>
      <c r="F47" s="637">
        <v>83542.207117986385</v>
      </c>
      <c r="G47" s="641">
        <f t="shared" si="1"/>
        <v>-7.3917976001738397E-2</v>
      </c>
      <c r="H47" s="643">
        <f t="shared" si="5"/>
        <v>4.7766992185629895E-2</v>
      </c>
    </row>
    <row r="48" spans="1:8" x14ac:dyDescent="0.25">
      <c r="A48" s="636" t="s">
        <v>263</v>
      </c>
      <c r="B48" s="637">
        <v>20024.492947524799</v>
      </c>
      <c r="C48" s="637">
        <v>13849.025293944</v>
      </c>
      <c r="D48" s="745">
        <f t="shared" si="0"/>
        <v>-0.3083957066860033</v>
      </c>
      <c r="E48" s="642">
        <v>107057.03929806058</v>
      </c>
      <c r="F48" s="637">
        <v>82215.432125859603</v>
      </c>
      <c r="G48" s="641">
        <f t="shared" si="1"/>
        <v>-0.23204085723909051</v>
      </c>
      <c r="H48" s="643">
        <f t="shared" si="5"/>
        <v>4.7008381025267526E-2</v>
      </c>
    </row>
    <row r="49" spans="1:8" x14ac:dyDescent="0.25">
      <c r="A49" s="636" t="s">
        <v>261</v>
      </c>
      <c r="B49" s="637">
        <v>16690.048416284098</v>
      </c>
      <c r="C49" s="637">
        <v>11120.7437344142</v>
      </c>
      <c r="D49" s="745">
        <f t="shared" si="0"/>
        <v>-0.33369014534649616</v>
      </c>
      <c r="E49" s="642">
        <v>92102.716596870596</v>
      </c>
      <c r="F49" s="637">
        <v>71872.675243768594</v>
      </c>
      <c r="G49" s="641">
        <f t="shared" si="1"/>
        <v>-0.2196465218463422</v>
      </c>
      <c r="H49" s="643">
        <f t="shared" si="5"/>
        <v>4.1094694947199507E-2</v>
      </c>
    </row>
    <row r="50" spans="1:8" x14ac:dyDescent="0.25">
      <c r="A50" s="636" t="s">
        <v>365</v>
      </c>
      <c r="B50" s="637">
        <v>11718.044697223901</v>
      </c>
      <c r="C50" s="637">
        <v>11307.696012445998</v>
      </c>
      <c r="D50" s="745">
        <f t="shared" si="0"/>
        <v>-3.5018528720505489E-2</v>
      </c>
      <c r="E50" s="642">
        <v>65169.185475292397</v>
      </c>
      <c r="F50" s="637">
        <v>64969.589001936809</v>
      </c>
      <c r="G50" s="641">
        <f t="shared" si="1"/>
        <v>-3.0627431031996161E-3</v>
      </c>
      <c r="H50" s="643">
        <f t="shared" si="5"/>
        <v>3.7147712003540646E-2</v>
      </c>
    </row>
    <row r="51" spans="1:8" ht="15.75" customHeight="1" x14ac:dyDescent="0.25">
      <c r="A51" s="636" t="s">
        <v>265</v>
      </c>
      <c r="B51" s="637">
        <v>11103.26429581</v>
      </c>
      <c r="C51" s="637">
        <v>12170.377517298999</v>
      </c>
      <c r="D51" s="745">
        <f t="shared" si="0"/>
        <v>9.6108062733559471E-2</v>
      </c>
      <c r="E51" s="642">
        <v>67995.895959833797</v>
      </c>
      <c r="F51" s="637">
        <v>63123.776677406597</v>
      </c>
      <c r="G51" s="641">
        <f t="shared" si="1"/>
        <v>-7.1653137496787075E-2</v>
      </c>
      <c r="H51" s="643">
        <f t="shared" si="5"/>
        <v>3.6092330467385476E-2</v>
      </c>
    </row>
    <row r="52" spans="1:8" x14ac:dyDescent="0.25">
      <c r="A52" s="636" t="s">
        <v>753</v>
      </c>
      <c r="B52" s="637">
        <v>5912.7313031034</v>
      </c>
      <c r="C52" s="637">
        <v>9266.9245032052004</v>
      </c>
      <c r="D52" s="745">
        <f t="shared" si="0"/>
        <v>0.56728321111789637</v>
      </c>
      <c r="E52" s="642">
        <v>51603.815348803299</v>
      </c>
      <c r="F52" s="637">
        <v>60599.888685532409</v>
      </c>
      <c r="G52" s="641">
        <f t="shared" si="1"/>
        <v>0.1743296164425511</v>
      </c>
      <c r="H52" s="643">
        <f t="shared" si="5"/>
        <v>3.4649245084029549E-2</v>
      </c>
    </row>
    <row r="53" spans="1:8" x14ac:dyDescent="0.25">
      <c r="A53" s="638" t="s">
        <v>870</v>
      </c>
      <c r="B53" s="744">
        <v>122982.58629026596</v>
      </c>
      <c r="C53" s="637">
        <v>112365.11295163928</v>
      </c>
      <c r="D53" s="745">
        <f t="shared" si="0"/>
        <v>-8.6333144056404063E-2</v>
      </c>
      <c r="E53" s="640">
        <v>693453.37589750614</v>
      </c>
      <c r="F53" s="637">
        <v>659199.92623447301</v>
      </c>
      <c r="G53" s="641">
        <f t="shared" si="1"/>
        <v>-4.9395461690125014E-2</v>
      </c>
      <c r="H53" s="643">
        <f t="shared" si="5"/>
        <v>0.37691125015095039</v>
      </c>
    </row>
    <row r="54" spans="1:8" x14ac:dyDescent="0.25">
      <c r="A54" s="632" t="s">
        <v>717</v>
      </c>
      <c r="B54" s="633">
        <f>SUM(B55:B65)</f>
        <v>27653.635686538993</v>
      </c>
      <c r="C54" s="633">
        <f>SUM(C55:C65)</f>
        <v>24196.878218021004</v>
      </c>
      <c r="D54" s="635">
        <f>(C54-B54)/B54</f>
        <v>-0.12500191684381817</v>
      </c>
      <c r="E54" s="634">
        <f>SUM(E55:E65)</f>
        <v>153373.06664003606</v>
      </c>
      <c r="F54" s="633">
        <f>SUM(F55:F65)</f>
        <v>139252.86096873501</v>
      </c>
      <c r="G54" s="635">
        <f t="shared" si="1"/>
        <v>-9.2064441173631426E-2</v>
      </c>
      <c r="H54" s="166">
        <f>SUM(H55:H65)</f>
        <v>0.99999999999999989</v>
      </c>
    </row>
    <row r="55" spans="1:8" x14ac:dyDescent="0.25">
      <c r="A55" s="636" t="s">
        <v>263</v>
      </c>
      <c r="B55" s="168">
        <v>2338.0295304789997</v>
      </c>
      <c r="C55" s="168">
        <v>1844.0217821260001</v>
      </c>
      <c r="D55" s="743">
        <f t="shared" si="0"/>
        <v>-0.21129234764275653</v>
      </c>
      <c r="E55" s="167">
        <v>14296.845484240997</v>
      </c>
      <c r="F55" s="168">
        <v>12700.537420671</v>
      </c>
      <c r="G55" s="641">
        <f t="shared" si="1"/>
        <v>-0.11165456501083135</v>
      </c>
      <c r="H55" s="170">
        <f>(F55/$F$54)</f>
        <v>9.1204858071264466E-2</v>
      </c>
    </row>
    <row r="56" spans="1:8" x14ac:dyDescent="0.25">
      <c r="A56" s="636" t="s">
        <v>265</v>
      </c>
      <c r="B56" s="168">
        <v>2058.4093120000002</v>
      </c>
      <c r="C56" s="168">
        <v>2366.8048789999998</v>
      </c>
      <c r="D56" s="743">
        <f t="shared" si="0"/>
        <v>0.14982227548337068</v>
      </c>
      <c r="E56" s="167">
        <v>13679.835483999999</v>
      </c>
      <c r="F56" s="168">
        <v>11838.581898999999</v>
      </c>
      <c r="G56" s="169">
        <f t="shared" si="1"/>
        <v>-0.13459617896381423</v>
      </c>
      <c r="H56" s="643">
        <f t="shared" ref="H56:H65" si="6">(F56/$F$54)</f>
        <v>8.5014999452384624E-2</v>
      </c>
    </row>
    <row r="57" spans="1:8" x14ac:dyDescent="0.25">
      <c r="A57" s="636" t="s">
        <v>269</v>
      </c>
      <c r="B57" s="168">
        <v>1790.9118514000002</v>
      </c>
      <c r="C57" s="168">
        <v>2068.5364961</v>
      </c>
      <c r="D57" s="743">
        <f t="shared" si="0"/>
        <v>0.15501859819788105</v>
      </c>
      <c r="E57" s="167">
        <v>10887.7271683</v>
      </c>
      <c r="F57" s="168">
        <v>11350.137651499999</v>
      </c>
      <c r="G57" s="169">
        <f t="shared" si="1"/>
        <v>4.2470800016584154E-2</v>
      </c>
      <c r="H57" s="643">
        <f t="shared" si="6"/>
        <v>8.1507392900518769E-2</v>
      </c>
    </row>
    <row r="58" spans="1:8" x14ac:dyDescent="0.25">
      <c r="A58" s="636" t="s">
        <v>266</v>
      </c>
      <c r="B58" s="168">
        <v>1822.2466077199999</v>
      </c>
      <c r="C58" s="168">
        <v>2828.7199463470001</v>
      </c>
      <c r="D58" s="743">
        <f t="shared" si="0"/>
        <v>0.55232553835636022</v>
      </c>
      <c r="E58" s="167">
        <v>12440.673368285201</v>
      </c>
      <c r="F58" s="168">
        <v>10794.593331761</v>
      </c>
      <c r="G58" s="169">
        <f t="shared" si="1"/>
        <v>-0.1323143842615887</v>
      </c>
      <c r="H58" s="643">
        <f t="shared" si="6"/>
        <v>7.7517928584494911E-2</v>
      </c>
    </row>
    <row r="59" spans="1:8" x14ac:dyDescent="0.25">
      <c r="A59" s="636" t="s">
        <v>262</v>
      </c>
      <c r="B59" s="637">
        <v>2085.8439948999999</v>
      </c>
      <c r="C59" s="637">
        <v>1649.8131378</v>
      </c>
      <c r="D59" s="743">
        <f t="shared" si="0"/>
        <v>-0.20904289015195698</v>
      </c>
      <c r="E59" s="167">
        <v>10115.812570599999</v>
      </c>
      <c r="F59" s="168">
        <v>10580.4797473</v>
      </c>
      <c r="G59" s="169">
        <f t="shared" si="1"/>
        <v>4.5934735688014025E-2</v>
      </c>
      <c r="H59" s="643">
        <f t="shared" si="6"/>
        <v>7.5980340178975023E-2</v>
      </c>
    </row>
    <row r="60" spans="1:8" x14ac:dyDescent="0.25">
      <c r="A60" s="636" t="s">
        <v>718</v>
      </c>
      <c r="B60" s="637">
        <v>1367.6359650000002</v>
      </c>
      <c r="C60" s="637">
        <v>1226.6122130000001</v>
      </c>
      <c r="D60" s="743">
        <f t="shared" si="0"/>
        <v>-0.10311497767609529</v>
      </c>
      <c r="E60" s="642">
        <v>8148.4880929999999</v>
      </c>
      <c r="F60" s="637">
        <v>7324.3405490000005</v>
      </c>
      <c r="G60" s="641">
        <f t="shared" si="1"/>
        <v>-0.10114116073974357</v>
      </c>
      <c r="H60" s="643">
        <f t="shared" si="6"/>
        <v>5.259741522039147E-2</v>
      </c>
    </row>
    <row r="61" spans="1:8" x14ac:dyDescent="0.25">
      <c r="A61" s="636" t="s">
        <v>272</v>
      </c>
      <c r="B61" s="637">
        <v>1193.598479</v>
      </c>
      <c r="C61" s="637">
        <v>1343.7529139999999</v>
      </c>
      <c r="D61" s="743">
        <f t="shared" si="0"/>
        <v>0.12579978748448115</v>
      </c>
      <c r="E61" s="642">
        <v>5842.5299100000002</v>
      </c>
      <c r="F61" s="637">
        <v>7053.3267310000001</v>
      </c>
      <c r="G61" s="641">
        <f t="shared" si="1"/>
        <v>0.20723844629834337</v>
      </c>
      <c r="H61" s="643">
        <f t="shared" si="6"/>
        <v>5.0651215938634177E-2</v>
      </c>
    </row>
    <row r="62" spans="1:8" x14ac:dyDescent="0.25">
      <c r="A62" s="636" t="s">
        <v>270</v>
      </c>
      <c r="B62" s="637">
        <v>1285.6150810000001</v>
      </c>
      <c r="C62" s="637">
        <v>1069.7077326000001</v>
      </c>
      <c r="D62" s="743">
        <f t="shared" si="0"/>
        <v>-0.16794089583334626</v>
      </c>
      <c r="E62" s="642">
        <v>8481.5559464000016</v>
      </c>
      <c r="F62" s="637">
        <v>6813.6257960000003</v>
      </c>
      <c r="G62" s="641">
        <f t="shared" si="1"/>
        <v>-0.1966537933535597</v>
      </c>
      <c r="H62" s="966">
        <f t="shared" si="6"/>
        <v>4.8929880137470155E-2</v>
      </c>
    </row>
    <row r="63" spans="1:8" x14ac:dyDescent="0.25">
      <c r="A63" s="636" t="s">
        <v>770</v>
      </c>
      <c r="B63" s="637">
        <v>1220.328475</v>
      </c>
      <c r="C63" s="637">
        <v>1360.6006725000002</v>
      </c>
      <c r="D63" s="743">
        <f t="shared" si="0"/>
        <v>0.11494626272651728</v>
      </c>
      <c r="E63" s="642">
        <v>6932.5833001999999</v>
      </c>
      <c r="F63" s="637">
        <v>6776.3824135000013</v>
      </c>
      <c r="G63" s="641">
        <f t="shared" si="1"/>
        <v>-2.2531411443046392E-2</v>
      </c>
      <c r="H63" s="966">
        <f t="shared" si="6"/>
        <v>4.866242866652077E-2</v>
      </c>
    </row>
    <row r="64" spans="1:8" x14ac:dyDescent="0.25">
      <c r="A64" s="636" t="s">
        <v>365</v>
      </c>
      <c r="B64" s="637">
        <v>1338.11353708</v>
      </c>
      <c r="C64" s="637">
        <v>1070.374133738</v>
      </c>
      <c r="D64" s="743">
        <f t="shared" si="0"/>
        <v>-0.20008720928588369</v>
      </c>
      <c r="E64" s="642">
        <v>7752.0421810850003</v>
      </c>
      <c r="F64" s="637">
        <v>6373.7782664729993</v>
      </c>
      <c r="G64" s="641">
        <f t="shared" si="1"/>
        <v>-0.17779365519642912</v>
      </c>
      <c r="H64" s="643">
        <f t="shared" si="6"/>
        <v>4.5771255413589222E-2</v>
      </c>
    </row>
    <row r="65" spans="1:10" x14ac:dyDescent="0.25">
      <c r="A65" s="638" t="s">
        <v>869</v>
      </c>
      <c r="B65" s="744">
        <v>11152.902852959996</v>
      </c>
      <c r="C65" s="637">
        <v>7367.9343108100002</v>
      </c>
      <c r="D65" s="745">
        <f t="shared" si="0"/>
        <v>-0.33937070842013656</v>
      </c>
      <c r="E65" s="640">
        <v>54794.97313392489</v>
      </c>
      <c r="F65" s="637">
        <v>47647.077162530004</v>
      </c>
      <c r="G65" s="169">
        <f t="shared" si="1"/>
        <v>-0.13044802401717853</v>
      </c>
      <c r="H65" s="643">
        <f t="shared" si="6"/>
        <v>0.34216228543575633</v>
      </c>
    </row>
    <row r="66" spans="1:10" x14ac:dyDescent="0.25">
      <c r="A66" s="644" t="s">
        <v>719</v>
      </c>
      <c r="B66" s="633">
        <f>SUM(B67:B68)</f>
        <v>17858.91534</v>
      </c>
      <c r="C66" s="633">
        <f>SUM(C67:C68)</f>
        <v>1205876.703828</v>
      </c>
      <c r="D66" s="633" t="s">
        <v>214</v>
      </c>
      <c r="E66" s="634">
        <f>SUM(E67:E68)</f>
        <v>5052014.1260639997</v>
      </c>
      <c r="F66" s="633">
        <f>SUM(F67:F68)</f>
        <v>7129276.8974680007</v>
      </c>
      <c r="G66" s="635">
        <f>(F66-E66)/E66</f>
        <v>0.41117517084663946</v>
      </c>
      <c r="H66" s="166">
        <f>SUM(H67:H68)</f>
        <v>1</v>
      </c>
    </row>
    <row r="67" spans="1:10" x14ac:dyDescent="0.25">
      <c r="A67" s="636" t="s">
        <v>273</v>
      </c>
      <c r="B67" s="168">
        <v>0</v>
      </c>
      <c r="C67" s="990">
        <v>1189258.9615</v>
      </c>
      <c r="D67" s="743" t="s">
        <v>214</v>
      </c>
      <c r="E67" s="167">
        <v>4943906.2683799993</v>
      </c>
      <c r="F67" s="168">
        <v>7007292.5271000005</v>
      </c>
      <c r="G67" s="169">
        <f t="shared" si="1"/>
        <v>0.41735950212424311</v>
      </c>
      <c r="H67" s="170">
        <f>(F67/$F$66)</f>
        <v>0.98288965737726874</v>
      </c>
    </row>
    <row r="68" spans="1:10" x14ac:dyDescent="0.25">
      <c r="A68" s="636" t="s">
        <v>267</v>
      </c>
      <c r="B68" s="168">
        <v>17858.91534</v>
      </c>
      <c r="C68" s="168">
        <v>16617.742328</v>
      </c>
      <c r="D68" s="743">
        <f t="shared" si="0"/>
        <v>-6.9498790288794729E-2</v>
      </c>
      <c r="E68" s="645">
        <v>108107.85768399999</v>
      </c>
      <c r="F68" s="646">
        <v>121984.370368</v>
      </c>
      <c r="G68" s="169">
        <f t="shared" si="1"/>
        <v>0.12835803965851547</v>
      </c>
      <c r="H68" s="643">
        <f>(F68/$F$66)</f>
        <v>1.711034262273126E-2</v>
      </c>
    </row>
    <row r="69" spans="1:10" x14ac:dyDescent="0.25">
      <c r="A69" s="644" t="s">
        <v>720</v>
      </c>
      <c r="B69" s="633">
        <f>SUM(B70:B70)</f>
        <v>2794.1680000000001</v>
      </c>
      <c r="C69" s="633">
        <f>SUM(C70:C70)</f>
        <v>3155.2792760000002</v>
      </c>
      <c r="D69" s="742">
        <f t="shared" si="0"/>
        <v>0.12923749609901769</v>
      </c>
      <c r="E69" s="634">
        <f>SUM(E70:E70)</f>
        <v>16446.06494</v>
      </c>
      <c r="F69" s="633">
        <f>SUM(F70:F70)</f>
        <v>17514.360342</v>
      </c>
      <c r="G69" s="635">
        <f t="shared" si="1"/>
        <v>6.4957508431193134E-2</v>
      </c>
      <c r="H69" s="166">
        <f>SUM(H70)</f>
        <v>1</v>
      </c>
    </row>
    <row r="70" spans="1:10" x14ac:dyDescent="0.25">
      <c r="A70" s="636" t="s">
        <v>274</v>
      </c>
      <c r="B70" s="670">
        <v>2794.1680000000001</v>
      </c>
      <c r="C70" s="637">
        <v>3155.2792760000002</v>
      </c>
      <c r="D70" s="745">
        <f t="shared" ref="D70:D83" si="7">(C70-B70)/B70</f>
        <v>0.12923749609901769</v>
      </c>
      <c r="E70" s="670">
        <v>16446.06494</v>
      </c>
      <c r="F70" s="637">
        <v>17514.360342</v>
      </c>
      <c r="G70" s="641">
        <f t="shared" ref="G70:G100" si="8">(F70-E70)/E70</f>
        <v>6.4957508431193134E-2</v>
      </c>
      <c r="H70" s="643">
        <f>(F70/$F$69)</f>
        <v>1</v>
      </c>
    </row>
    <row r="71" spans="1:10" x14ac:dyDescent="0.25">
      <c r="A71" s="644" t="s">
        <v>721</v>
      </c>
      <c r="B71" s="633">
        <f>SUM(B72:B76)</f>
        <v>2874.2517345399997</v>
      </c>
      <c r="C71" s="633">
        <f>SUM(C72:C76)</f>
        <v>3029.2893922534004</v>
      </c>
      <c r="D71" s="742">
        <f t="shared" si="7"/>
        <v>5.3940180621727334E-2</v>
      </c>
      <c r="E71" s="634">
        <f>SUM(E72:E76)</f>
        <v>19657.370239814903</v>
      </c>
      <c r="F71" s="633">
        <f>SUM(F72:F76)</f>
        <v>18777.245252193403</v>
      </c>
      <c r="G71" s="635">
        <f t="shared" si="8"/>
        <v>-4.4773282330454189E-2</v>
      </c>
      <c r="H71" s="166">
        <f>SUM(H72:H76)</f>
        <v>0.99999999999999978</v>
      </c>
    </row>
    <row r="72" spans="1:10" x14ac:dyDescent="0.25">
      <c r="A72" s="636" t="s">
        <v>248</v>
      </c>
      <c r="B72" s="168">
        <v>1267.5329184</v>
      </c>
      <c r="C72" s="168">
        <v>1064.8698404000002</v>
      </c>
      <c r="D72" s="743">
        <f t="shared" si="7"/>
        <v>-0.1598878222869512</v>
      </c>
      <c r="E72" s="167">
        <v>7215.2705136000004</v>
      </c>
      <c r="F72" s="168">
        <v>6775.024473200001</v>
      </c>
      <c r="G72" s="169">
        <f t="shared" si="8"/>
        <v>-6.1015874535844984E-2</v>
      </c>
      <c r="H72" s="170">
        <f>(F72/$F$71)</f>
        <v>0.36081035222185204</v>
      </c>
    </row>
    <row r="73" spans="1:10" x14ac:dyDescent="0.25">
      <c r="A73" s="636" t="s">
        <v>246</v>
      </c>
      <c r="B73" s="168">
        <v>535.31823599999996</v>
      </c>
      <c r="C73" s="168">
        <v>942.68627879999997</v>
      </c>
      <c r="D73" s="743">
        <f t="shared" si="7"/>
        <v>0.76098293576533427</v>
      </c>
      <c r="E73" s="167">
        <v>4700.6299905000005</v>
      </c>
      <c r="F73" s="168">
        <v>5216.9591610999996</v>
      </c>
      <c r="G73" s="169">
        <f t="shared" si="8"/>
        <v>0.1098425469870003</v>
      </c>
      <c r="H73" s="170">
        <f t="shared" ref="H73:H76" si="9">(F73/$F$71)</f>
        <v>0.27783410670905506</v>
      </c>
    </row>
    <row r="74" spans="1:10" x14ac:dyDescent="0.25">
      <c r="A74" s="636" t="s">
        <v>249</v>
      </c>
      <c r="B74" s="168">
        <v>381.59429089999998</v>
      </c>
      <c r="C74" s="168">
        <v>479.4464637534</v>
      </c>
      <c r="D74" s="743">
        <f t="shared" si="7"/>
        <v>0.25642986592543915</v>
      </c>
      <c r="E74" s="645">
        <v>2366.2240190848997</v>
      </c>
      <c r="F74" s="646">
        <v>3018.9866744433998</v>
      </c>
      <c r="G74" s="169">
        <f t="shared" si="8"/>
        <v>0.27586680301341282</v>
      </c>
      <c r="H74" s="170">
        <f t="shared" si="9"/>
        <v>0.16077899787194538</v>
      </c>
    </row>
    <row r="75" spans="1:10" x14ac:dyDescent="0.25">
      <c r="A75" s="636" t="s">
        <v>250</v>
      </c>
      <c r="B75" s="637">
        <v>211.33323300000001</v>
      </c>
      <c r="C75" s="637">
        <v>299.83502800000002</v>
      </c>
      <c r="D75" s="743">
        <f t="shared" si="7"/>
        <v>0.41877840859984389</v>
      </c>
      <c r="E75" s="645">
        <v>1383.0984679999999</v>
      </c>
      <c r="F75" s="646">
        <v>1646.5662560000001</v>
      </c>
      <c r="G75" s="169">
        <f>(F75-E75)/E75</f>
        <v>0.19049098390007049</v>
      </c>
      <c r="H75" s="170">
        <f t="shared" si="9"/>
        <v>8.768944719447927E-2</v>
      </c>
    </row>
    <row r="76" spans="1:10" x14ac:dyDescent="0.25">
      <c r="A76" s="636" t="s">
        <v>758</v>
      </c>
      <c r="B76" s="746">
        <v>478.47305624000001</v>
      </c>
      <c r="C76" s="637">
        <v>242.45178129999999</v>
      </c>
      <c r="D76" s="641">
        <f t="shared" si="7"/>
        <v>-0.49328017923252249</v>
      </c>
      <c r="E76" s="991">
        <v>3992.1472486299999</v>
      </c>
      <c r="F76" s="646">
        <v>2119.7086874500001</v>
      </c>
      <c r="G76" s="169">
        <f t="shared" si="8"/>
        <v>-0.46903043514303527</v>
      </c>
      <c r="H76" s="170">
        <f t="shared" si="9"/>
        <v>0.11288709600266808</v>
      </c>
      <c r="I76" s="641"/>
      <c r="J76" s="992"/>
    </row>
    <row r="77" spans="1:10" x14ac:dyDescent="0.25">
      <c r="A77" s="644" t="s">
        <v>722</v>
      </c>
      <c r="B77" s="633">
        <f>SUM(B78:B84)</f>
        <v>2331.0077546999996</v>
      </c>
      <c r="C77" s="633">
        <f>SUM(C78:C84)</f>
        <v>3039.2595268999999</v>
      </c>
      <c r="D77" s="635">
        <f t="shared" si="7"/>
        <v>0.3038393033107486</v>
      </c>
      <c r="E77" s="633">
        <f>SUM(E78:E84)</f>
        <v>13685.874812</v>
      </c>
      <c r="F77" s="633">
        <f>SUM(F78:F84)</f>
        <v>12901.345295200001</v>
      </c>
      <c r="G77" s="635">
        <f t="shared" si="8"/>
        <v>-5.7324031351807407E-2</v>
      </c>
      <c r="H77" s="166">
        <f>SUM(H78:H84)</f>
        <v>0.99999999999999989</v>
      </c>
    </row>
    <row r="78" spans="1:10" x14ac:dyDescent="0.25">
      <c r="A78" s="636" t="s">
        <v>255</v>
      </c>
      <c r="B78" s="747">
        <v>1583.8667504</v>
      </c>
      <c r="C78" s="637">
        <v>1884.1436217999999</v>
      </c>
      <c r="D78" s="743">
        <f t="shared" si="7"/>
        <v>0.18958468022904454</v>
      </c>
      <c r="E78" s="647">
        <v>8813.5674445000004</v>
      </c>
      <c r="F78" s="168">
        <v>7974.3965820000003</v>
      </c>
      <c r="G78" s="169">
        <f t="shared" si="8"/>
        <v>-9.5213529343747688E-2</v>
      </c>
      <c r="H78" s="170">
        <f>(F78/$F$77)</f>
        <v>0.61810581761321493</v>
      </c>
    </row>
    <row r="79" spans="1:10" x14ac:dyDescent="0.25">
      <c r="A79" s="636" t="s">
        <v>251</v>
      </c>
      <c r="B79" s="637">
        <v>572.24346000000003</v>
      </c>
      <c r="C79" s="637">
        <v>1048.1296279999999</v>
      </c>
      <c r="D79" s="743">
        <f t="shared" si="7"/>
        <v>0.83161486546303187</v>
      </c>
      <c r="E79" s="167">
        <v>3800.2023880000002</v>
      </c>
      <c r="F79" s="168">
        <v>4220.5292709999994</v>
      </c>
      <c r="G79" s="169">
        <f t="shared" si="8"/>
        <v>0.11060644673222579</v>
      </c>
      <c r="H79" s="170">
        <f t="shared" ref="H79:H83" si="10">(F79/$F$77)</f>
        <v>0.32713869557233421</v>
      </c>
    </row>
    <row r="80" spans="1:10" x14ac:dyDescent="0.25">
      <c r="A80" s="636" t="s">
        <v>271</v>
      </c>
      <c r="B80" s="637">
        <v>106.95907800000001</v>
      </c>
      <c r="C80" s="637">
        <v>86.509502699999999</v>
      </c>
      <c r="D80" s="745">
        <f t="shared" si="7"/>
        <v>-0.19119064676305461</v>
      </c>
      <c r="E80" s="642">
        <v>708.056104</v>
      </c>
      <c r="F80" s="637">
        <v>485.51141909999996</v>
      </c>
      <c r="G80" s="641">
        <f t="shared" si="8"/>
        <v>-0.31430374463659738</v>
      </c>
      <c r="H80" s="643">
        <f t="shared" si="10"/>
        <v>3.7632619543997207E-2</v>
      </c>
    </row>
    <row r="81" spans="1:8" x14ac:dyDescent="0.25">
      <c r="A81" s="636" t="s">
        <v>262</v>
      </c>
      <c r="B81" s="637">
        <v>64.508973299999994</v>
      </c>
      <c r="C81" s="637">
        <v>20.220274400000001</v>
      </c>
      <c r="D81" s="745">
        <f t="shared" si="7"/>
        <v>-0.68655098096251976</v>
      </c>
      <c r="E81" s="642">
        <v>344.34192150000001</v>
      </c>
      <c r="F81" s="637">
        <v>199.99256410000004</v>
      </c>
      <c r="G81" s="641">
        <f t="shared" si="8"/>
        <v>-0.41920355433690626</v>
      </c>
      <c r="H81" s="643">
        <f t="shared" si="10"/>
        <v>1.5501682927160171E-2</v>
      </c>
    </row>
    <row r="82" spans="1:8" x14ac:dyDescent="0.25">
      <c r="A82" s="636" t="s">
        <v>684</v>
      </c>
      <c r="B82" s="637">
        <v>2.985093</v>
      </c>
      <c r="C82" s="637">
        <v>0</v>
      </c>
      <c r="D82" s="745" t="s">
        <v>215</v>
      </c>
      <c r="E82" s="642">
        <v>12.215468999999999</v>
      </c>
      <c r="F82" s="637">
        <v>18.714458999999998</v>
      </c>
      <c r="G82" s="641">
        <f t="shared" si="8"/>
        <v>0.5320295111059592</v>
      </c>
      <c r="H82" s="643">
        <f t="shared" si="10"/>
        <v>1.4505819797694113E-3</v>
      </c>
    </row>
    <row r="83" spans="1:8" x14ac:dyDescent="0.25">
      <c r="A83" s="636" t="s">
        <v>723</v>
      </c>
      <c r="B83" s="748">
        <v>0.44440000000000002</v>
      </c>
      <c r="C83" s="748">
        <v>0.25650000000000001</v>
      </c>
      <c r="D83" s="745">
        <f t="shared" si="7"/>
        <v>-0.42281728172817284</v>
      </c>
      <c r="E83" s="642">
        <v>4.8135000000000003</v>
      </c>
      <c r="F83" s="637">
        <v>2.2010000000000001</v>
      </c>
      <c r="G83" s="641">
        <f t="shared" si="8"/>
        <v>-0.54274436480731281</v>
      </c>
      <c r="H83" s="966">
        <f t="shared" si="10"/>
        <v>1.7060236352397229E-4</v>
      </c>
    </row>
    <row r="84" spans="1:8" x14ac:dyDescent="0.25">
      <c r="A84" s="636" t="s">
        <v>724</v>
      </c>
      <c r="B84" s="637">
        <v>0</v>
      </c>
      <c r="C84" s="637">
        <v>0</v>
      </c>
      <c r="D84" s="745" t="s">
        <v>215</v>
      </c>
      <c r="E84" s="642">
        <v>2.6779850000000001</v>
      </c>
      <c r="F84" s="637">
        <v>0</v>
      </c>
      <c r="G84" s="641" t="s">
        <v>215</v>
      </c>
      <c r="H84" s="643" t="s">
        <v>215</v>
      </c>
    </row>
    <row r="85" spans="1:8" x14ac:dyDescent="0.25">
      <c r="A85" s="644" t="s">
        <v>725</v>
      </c>
      <c r="B85" s="633">
        <f>SUM(B86:B90)</f>
        <v>20.607744999999998</v>
      </c>
      <c r="C85" s="633">
        <f>SUM(C86:C90)</f>
        <v>27.428761000000002</v>
      </c>
      <c r="D85" s="742">
        <f>(C85-B85)/B85</f>
        <v>0.33099283788692091</v>
      </c>
      <c r="E85" s="634">
        <f>SUM(E86:E90)</f>
        <v>127.33373280000001</v>
      </c>
      <c r="F85" s="633">
        <f>SUM(F86:F90)</f>
        <v>142.49362559999997</v>
      </c>
      <c r="G85" s="635">
        <f t="shared" si="8"/>
        <v>0.11905637623779741</v>
      </c>
      <c r="H85" s="166">
        <f>SUM(H86:H90)</f>
        <v>1.0000000000000002</v>
      </c>
    </row>
    <row r="86" spans="1:8" x14ac:dyDescent="0.25">
      <c r="A86" s="636" t="s">
        <v>265</v>
      </c>
      <c r="B86" s="637">
        <v>14.527896</v>
      </c>
      <c r="C86" s="637">
        <v>17.375508</v>
      </c>
      <c r="D86" s="743">
        <f>(C86-B86)/B86</f>
        <v>0.1960099383971361</v>
      </c>
      <c r="E86" s="167">
        <v>90.581907999999999</v>
      </c>
      <c r="F86" s="168">
        <v>92.932567000000006</v>
      </c>
      <c r="G86" s="169">
        <f t="shared" si="8"/>
        <v>2.5950645685228969E-2</v>
      </c>
      <c r="H86" s="170">
        <f>(F86/$F$85)</f>
        <v>0.65218753897718229</v>
      </c>
    </row>
    <row r="87" spans="1:8" x14ac:dyDescent="0.25">
      <c r="A87" s="636" t="s">
        <v>537</v>
      </c>
      <c r="B87" s="637">
        <v>4.1261549999999998</v>
      </c>
      <c r="C87" s="637">
        <v>6.0317970000000001</v>
      </c>
      <c r="D87" s="745">
        <f>(C87-B87)/B87</f>
        <v>0.46184450172133629</v>
      </c>
      <c r="E87" s="642">
        <v>26.101018800000002</v>
      </c>
      <c r="F87" s="637">
        <v>32.685614399999999</v>
      </c>
      <c r="G87" s="641">
        <f t="shared" si="8"/>
        <v>0.25227350895590311</v>
      </c>
      <c r="H87" s="643">
        <f t="shared" ref="H87:H90" si="11">(F87/$F$85)</f>
        <v>0.22938299353651934</v>
      </c>
    </row>
    <row r="88" spans="1:8" x14ac:dyDescent="0.25">
      <c r="A88" s="636" t="s">
        <v>272</v>
      </c>
      <c r="B88" s="637">
        <v>1.5823780000000001</v>
      </c>
      <c r="C88" s="637">
        <v>3.9998559999999999</v>
      </c>
      <c r="D88" s="745">
        <f>(C88-B88)/B88</f>
        <v>1.5277500066355827</v>
      </c>
      <c r="E88" s="642">
        <v>7.9216600000000001</v>
      </c>
      <c r="F88" s="637">
        <v>13.092054999999998</v>
      </c>
      <c r="G88" s="641">
        <f t="shared" si="8"/>
        <v>0.65269085015009454</v>
      </c>
      <c r="H88" s="643">
        <f t="shared" si="11"/>
        <v>9.1878180128220424E-2</v>
      </c>
    </row>
    <row r="89" spans="1:8" x14ac:dyDescent="0.25">
      <c r="A89" s="636" t="s">
        <v>271</v>
      </c>
      <c r="B89" s="749">
        <v>0.31851600000000002</v>
      </c>
      <c r="C89" s="993">
        <v>0</v>
      </c>
      <c r="D89" s="745" t="s">
        <v>215</v>
      </c>
      <c r="E89" s="642">
        <v>2.1240459999999999</v>
      </c>
      <c r="F89" s="637">
        <v>3.5294892</v>
      </c>
      <c r="G89" s="641">
        <f t="shared" si="8"/>
        <v>0.66168209163078395</v>
      </c>
      <c r="H89" s="643">
        <f t="shared" si="11"/>
        <v>2.4769453265985258E-2</v>
      </c>
    </row>
    <row r="90" spans="1:8" x14ac:dyDescent="0.25">
      <c r="A90" s="636" t="s">
        <v>723</v>
      </c>
      <c r="B90" s="749">
        <v>5.28E-2</v>
      </c>
      <c r="C90" s="750">
        <v>2.1600000000000001E-2</v>
      </c>
      <c r="D90" s="745">
        <f t="shared" ref="D90:D100" si="12">(C90-B90)/B90</f>
        <v>-0.59090909090909094</v>
      </c>
      <c r="E90" s="642">
        <v>0.60510000000000008</v>
      </c>
      <c r="F90" s="748">
        <v>0.25390000000000001</v>
      </c>
      <c r="G90" s="641">
        <f t="shared" si="8"/>
        <v>-0.58039993389522393</v>
      </c>
      <c r="H90" s="643">
        <f t="shared" si="11"/>
        <v>1.781834092092889E-3</v>
      </c>
    </row>
    <row r="91" spans="1:8" x14ac:dyDescent="0.25">
      <c r="A91" s="644" t="s">
        <v>726</v>
      </c>
      <c r="B91" s="994">
        <f>SUM(B92:B94)</f>
        <v>25.639190000000003</v>
      </c>
      <c r="C91" s="994">
        <f>SUM(C92:C94)</f>
        <v>26.299002999999999</v>
      </c>
      <c r="D91" s="742">
        <f t="shared" si="12"/>
        <v>2.5734549336386841E-2</v>
      </c>
      <c r="E91" s="634">
        <f>SUM(E92:E94)</f>
        <v>166.50628699999999</v>
      </c>
      <c r="F91" s="633">
        <f>SUM(F92:F94)</f>
        <v>141.717736</v>
      </c>
      <c r="G91" s="635">
        <f t="shared" si="8"/>
        <v>-0.148874564718388</v>
      </c>
      <c r="H91" s="166">
        <f>SUM(H92:H94)</f>
        <v>1</v>
      </c>
    </row>
    <row r="92" spans="1:8" x14ac:dyDescent="0.25">
      <c r="A92" s="636" t="s">
        <v>718</v>
      </c>
      <c r="B92" s="637">
        <v>13.694468000000001</v>
      </c>
      <c r="C92" s="637">
        <v>15.47044</v>
      </c>
      <c r="D92" s="743">
        <f t="shared" si="12"/>
        <v>0.12968535908076162</v>
      </c>
      <c r="E92" s="167">
        <v>94.351579999999998</v>
      </c>
      <c r="F92" s="168">
        <v>83.208669999999998</v>
      </c>
      <c r="G92" s="169">
        <f t="shared" si="8"/>
        <v>-0.11809987707678028</v>
      </c>
      <c r="H92" s="170">
        <f>(F92/$F$91)</f>
        <v>0.58714365857495776</v>
      </c>
    </row>
    <row r="93" spans="1:8" x14ac:dyDescent="0.25">
      <c r="A93" s="636" t="s">
        <v>271</v>
      </c>
      <c r="B93" s="993">
        <v>6.67347</v>
      </c>
      <c r="C93" s="993">
        <v>5.4607770000000002</v>
      </c>
      <c r="D93" s="743">
        <f t="shared" si="12"/>
        <v>-0.1817185062643572</v>
      </c>
      <c r="E93" s="167">
        <v>45.907530000000001</v>
      </c>
      <c r="F93" s="168">
        <v>31.365453000000002</v>
      </c>
      <c r="G93" s="169">
        <f t="shared" si="8"/>
        <v>-0.31676888301330958</v>
      </c>
      <c r="H93" s="170">
        <f t="shared" ref="H93:H94" si="13">(F93/$F$91)</f>
        <v>0.22132341290013272</v>
      </c>
    </row>
    <row r="94" spans="1:8" ht="15.75" customHeight="1" x14ac:dyDescent="0.25">
      <c r="A94" s="636" t="s">
        <v>537</v>
      </c>
      <c r="B94" s="748">
        <v>5.2712519999999996</v>
      </c>
      <c r="C94" s="748">
        <v>5.3677859999999997</v>
      </c>
      <c r="D94" s="743">
        <f t="shared" si="12"/>
        <v>1.831329634781265E-2</v>
      </c>
      <c r="E94" s="167">
        <v>26.247177000000001</v>
      </c>
      <c r="F94" s="168">
        <v>27.143613000000002</v>
      </c>
      <c r="G94" s="169">
        <f t="shared" si="8"/>
        <v>3.4153615834571514E-2</v>
      </c>
      <c r="H94" s="643">
        <f t="shared" si="13"/>
        <v>0.19153292852490955</v>
      </c>
    </row>
    <row r="95" spans="1:8" x14ac:dyDescent="0.25">
      <c r="A95" s="644" t="s">
        <v>727</v>
      </c>
      <c r="B95" s="633">
        <f>SUM(B96:B99)</f>
        <v>2300.5616680000003</v>
      </c>
      <c r="C95" s="633">
        <f>SUM(C96:C99)</f>
        <v>3319.0097819999996</v>
      </c>
      <c r="D95" s="742">
        <f t="shared" si="12"/>
        <v>0.44269542006469664</v>
      </c>
      <c r="E95" s="634">
        <f>SUM(E96:E99)</f>
        <v>17223.7960618</v>
      </c>
      <c r="F95" s="633">
        <f>SUM(F96:F99)</f>
        <v>20423.372051300001</v>
      </c>
      <c r="G95" s="635">
        <f t="shared" si="8"/>
        <v>0.18576485566943157</v>
      </c>
      <c r="H95" s="166">
        <f>SUM(H96:H99)</f>
        <v>1</v>
      </c>
    </row>
    <row r="96" spans="1:8" x14ac:dyDescent="0.25">
      <c r="A96" s="636" t="s">
        <v>262</v>
      </c>
      <c r="B96" s="637">
        <v>2241.5011469999999</v>
      </c>
      <c r="C96" s="637">
        <v>3234.0587</v>
      </c>
      <c r="D96" s="743">
        <f t="shared" si="12"/>
        <v>0.4428092996197785</v>
      </c>
      <c r="E96" s="167">
        <v>16690.900168799999</v>
      </c>
      <c r="F96" s="168">
        <v>19937.098728500001</v>
      </c>
      <c r="G96" s="169">
        <f t="shared" si="8"/>
        <v>0.19448912442529989</v>
      </c>
      <c r="H96" s="170">
        <f>(F96/$F$95)</f>
        <v>0.97619035085985972</v>
      </c>
    </row>
    <row r="97" spans="1:8" x14ac:dyDescent="0.25">
      <c r="A97" s="636" t="s">
        <v>718</v>
      </c>
      <c r="B97" s="637">
        <v>47.115798999999996</v>
      </c>
      <c r="C97" s="637">
        <v>74.122518999999997</v>
      </c>
      <c r="D97" s="745">
        <f t="shared" si="12"/>
        <v>0.57319881171918585</v>
      </c>
      <c r="E97" s="642">
        <v>460.19239799999997</v>
      </c>
      <c r="F97" s="637">
        <v>401.65726199999995</v>
      </c>
      <c r="G97" s="641">
        <f t="shared" si="8"/>
        <v>-0.12719709463779544</v>
      </c>
      <c r="H97" s="170">
        <f t="shared" ref="H97:H99" si="14">(F97/$F$95)</f>
        <v>1.9666549725045696E-2</v>
      </c>
    </row>
    <row r="98" spans="1:8" x14ac:dyDescent="0.25">
      <c r="A98" s="636" t="s">
        <v>271</v>
      </c>
      <c r="B98" s="637">
        <v>6.67347</v>
      </c>
      <c r="C98" s="637">
        <v>5.4607770000000002</v>
      </c>
      <c r="D98" s="745">
        <f t="shared" si="12"/>
        <v>-0.1817185062643572</v>
      </c>
      <c r="E98" s="642">
        <v>47.328267000000004</v>
      </c>
      <c r="F98" s="637">
        <v>57.472447800000005</v>
      </c>
      <c r="G98" s="641">
        <f t="shared" si="8"/>
        <v>0.21433662043869048</v>
      </c>
      <c r="H98" s="170">
        <f t="shared" si="14"/>
        <v>2.8140528241682662E-3</v>
      </c>
    </row>
    <row r="99" spans="1:8" x14ac:dyDescent="0.25">
      <c r="A99" s="636" t="s">
        <v>537</v>
      </c>
      <c r="B99" s="748">
        <v>5.2712519999999996</v>
      </c>
      <c r="C99" s="748">
        <v>5.3677859999999997</v>
      </c>
      <c r="D99" s="745">
        <f t="shared" si="12"/>
        <v>1.831329634781265E-2</v>
      </c>
      <c r="E99" s="642">
        <v>25.375228</v>
      </c>
      <c r="F99" s="637">
        <v>27.143613000000002</v>
      </c>
      <c r="G99" s="641">
        <f t="shared" si="8"/>
        <v>6.9689423086169003E-2</v>
      </c>
      <c r="H99" s="643">
        <f t="shared" si="14"/>
        <v>1.3290465909263128E-3</v>
      </c>
    </row>
    <row r="100" spans="1:8" x14ac:dyDescent="0.25">
      <c r="A100" s="644" t="s">
        <v>728</v>
      </c>
      <c r="B100" s="633">
        <f>SUM(B101:B101)</f>
        <v>3.5141680000000002</v>
      </c>
      <c r="C100" s="633">
        <f>SUM(C101:C101)</f>
        <v>5.3677859999999997</v>
      </c>
      <c r="D100" s="742">
        <f t="shared" si="12"/>
        <v>0.5274699445217188</v>
      </c>
      <c r="E100" s="712">
        <f>SUM(E101:E101)</f>
        <v>17.498118000000002</v>
      </c>
      <c r="F100" s="648">
        <f>SUM(F101:F101)</f>
        <v>27.143613000000002</v>
      </c>
      <c r="G100" s="635">
        <f t="shared" si="8"/>
        <v>0.55123042375185716</v>
      </c>
      <c r="H100" s="649">
        <f>SUM(H101:H101)</f>
        <v>1</v>
      </c>
    </row>
    <row r="101" spans="1:8" ht="15.75" thickBot="1" x14ac:dyDescent="0.3">
      <c r="A101" s="713" t="s">
        <v>537</v>
      </c>
      <c r="B101" s="1054">
        <v>3.5141680000000002</v>
      </c>
      <c r="C101" s="1054">
        <v>5.3677859999999997</v>
      </c>
      <c r="D101" s="751">
        <f>(C101-B101)/B101</f>
        <v>0.5274699445217188</v>
      </c>
      <c r="E101" s="714">
        <v>17.498118000000002</v>
      </c>
      <c r="F101" s="752">
        <v>27.143613000000002</v>
      </c>
      <c r="G101" s="753">
        <f>(F101-E101)/E101</f>
        <v>0.55123042375185716</v>
      </c>
      <c r="H101" s="754">
        <f>F101/F100</f>
        <v>1</v>
      </c>
    </row>
    <row r="102" spans="1:8" ht="15.75" thickBot="1" x14ac:dyDescent="0.3">
      <c r="A102" s="710"/>
      <c r="B102" s="755"/>
      <c r="C102" s="755"/>
      <c r="D102" s="650"/>
      <c r="E102" s="709"/>
      <c r="F102" s="709"/>
      <c r="G102" s="650"/>
      <c r="H102" s="711"/>
    </row>
    <row r="103" spans="1:8" ht="57.75" customHeight="1" thickBot="1" x14ac:dyDescent="0.3">
      <c r="A103" s="1082" t="s">
        <v>871</v>
      </c>
      <c r="B103" s="1083"/>
      <c r="C103" s="1083"/>
      <c r="D103" s="1083"/>
      <c r="E103" s="1083"/>
      <c r="F103" s="1083"/>
      <c r="G103" s="1083"/>
      <c r="H103" s="1084"/>
    </row>
  </sheetData>
  <mergeCells count="4">
    <mergeCell ref="A2:I2"/>
    <mergeCell ref="B4:D4"/>
    <mergeCell ref="E4:H4"/>
    <mergeCell ref="A103:H103"/>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B275-8ED0-467B-A167-6AFCBB04E07B}">
  <sheetPr>
    <tabColor rgb="FF002060"/>
  </sheetPr>
  <dimension ref="A1:O120"/>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763" bestFit="1" customWidth="1"/>
    <col min="5" max="5" width="12.42578125" customWidth="1"/>
    <col min="6" max="6" width="12.140625" bestFit="1" customWidth="1"/>
    <col min="8" max="8" width="9.140625" customWidth="1"/>
    <col min="9" max="9" width="2.28515625" customWidth="1"/>
    <col min="10" max="10" width="15.42578125" customWidth="1"/>
  </cols>
  <sheetData>
    <row r="1" spans="1:8" x14ac:dyDescent="0.25">
      <c r="A1" s="100" t="s">
        <v>729</v>
      </c>
      <c r="B1" s="620"/>
      <c r="C1" s="620"/>
      <c r="D1" s="757"/>
    </row>
    <row r="2" spans="1:8" ht="15.75" customHeight="1" x14ac:dyDescent="0.25">
      <c r="A2" s="54" t="s">
        <v>730</v>
      </c>
      <c r="B2" s="620"/>
      <c r="C2" s="620"/>
      <c r="D2" s="757"/>
    </row>
    <row r="3" spans="1:8" ht="15.75" thickBot="1" x14ac:dyDescent="0.3">
      <c r="A3" s="72"/>
      <c r="B3" s="651"/>
      <c r="C3" s="651"/>
      <c r="D3" s="757"/>
    </row>
    <row r="4" spans="1:8" ht="15.75" thickBot="1" x14ac:dyDescent="0.3">
      <c r="A4" s="73"/>
      <c r="B4" s="1085" t="s">
        <v>865</v>
      </c>
      <c r="C4" s="1086"/>
      <c r="D4" s="1086"/>
      <c r="E4" s="1085" t="s">
        <v>866</v>
      </c>
      <c r="F4" s="1086"/>
      <c r="G4" s="1086"/>
      <c r="H4" s="1087"/>
    </row>
    <row r="5" spans="1:8" ht="15.75" thickBot="1" x14ac:dyDescent="0.3">
      <c r="A5" s="652" t="s">
        <v>731</v>
      </c>
      <c r="B5" s="630">
        <v>2025</v>
      </c>
      <c r="C5" s="629">
        <v>2026</v>
      </c>
      <c r="D5" s="741" t="s">
        <v>243</v>
      </c>
      <c r="E5" s="630">
        <v>2025</v>
      </c>
      <c r="F5" s="629">
        <v>2026</v>
      </c>
      <c r="G5" s="631" t="s">
        <v>243</v>
      </c>
      <c r="H5" s="885" t="s">
        <v>245</v>
      </c>
    </row>
    <row r="6" spans="1:8" x14ac:dyDescent="0.25">
      <c r="A6" s="653" t="s">
        <v>732</v>
      </c>
      <c r="B6" s="654">
        <f>+SUM(B7:B21)</f>
        <v>228931.82027097605</v>
      </c>
      <c r="C6" s="655">
        <f>+SUM(C7:C21)</f>
        <v>218232.08372879698</v>
      </c>
      <c r="D6" s="656">
        <f>(C6-B6)/B6</f>
        <v>-4.6737655471023161E-2</v>
      </c>
      <c r="E6" s="654">
        <f>+SUM(E7:E21)</f>
        <v>1336911.6495914778</v>
      </c>
      <c r="F6" s="655">
        <f>+SUM(F7:F21)</f>
        <v>1362599.5386438963</v>
      </c>
      <c r="G6" s="656">
        <f>(F6-E6)/E6</f>
        <v>1.9214350522166527E-2</v>
      </c>
      <c r="H6" s="657">
        <f>SUM(H7:H21)</f>
        <v>1</v>
      </c>
    </row>
    <row r="7" spans="1:8" x14ac:dyDescent="0.25">
      <c r="A7" s="315" t="s">
        <v>228</v>
      </c>
      <c r="B7" s="171">
        <v>25948.464370000005</v>
      </c>
      <c r="C7" s="651">
        <v>30666.9837204</v>
      </c>
      <c r="D7" s="659">
        <f t="shared" ref="D7:D72" si="0">+C7/B7-1</f>
        <v>0.18184194960898159</v>
      </c>
      <c r="E7" s="171">
        <v>171056.56600671</v>
      </c>
      <c r="F7" s="651">
        <v>254964.32126889998</v>
      </c>
      <c r="G7" s="659">
        <f t="shared" ref="G7:G73" si="1">+F7/E7-1</f>
        <v>0.49052636341886191</v>
      </c>
      <c r="H7" s="660">
        <f t="shared" ref="H7:H21" si="2">(F7/$F$6)</f>
        <v>0.1871161071452063</v>
      </c>
    </row>
    <row r="8" spans="1:8" x14ac:dyDescent="0.25">
      <c r="A8" s="658" t="s">
        <v>222</v>
      </c>
      <c r="B8" s="171">
        <v>41571.51616159</v>
      </c>
      <c r="C8" s="651">
        <v>38247.183375193999</v>
      </c>
      <c r="D8" s="659">
        <f t="shared" si="0"/>
        <v>-7.9966599569623487E-2</v>
      </c>
      <c r="E8" s="171">
        <v>240305.07828134671</v>
      </c>
      <c r="F8" s="651">
        <v>224381.68398803199</v>
      </c>
      <c r="G8" s="659">
        <f t="shared" si="1"/>
        <v>-6.6263245068303389E-2</v>
      </c>
      <c r="H8" s="660">
        <f t="shared" si="2"/>
        <v>0.16467177451956572</v>
      </c>
    </row>
    <row r="9" spans="1:8" x14ac:dyDescent="0.25">
      <c r="A9" s="658" t="s">
        <v>275</v>
      </c>
      <c r="B9" s="171">
        <v>37722.690131999996</v>
      </c>
      <c r="C9" s="651">
        <v>35159.859839999997</v>
      </c>
      <c r="D9" s="659">
        <f t="shared" si="0"/>
        <v>-6.7938693741938616E-2</v>
      </c>
      <c r="E9" s="171">
        <v>210813.92981799998</v>
      </c>
      <c r="F9" s="651">
        <v>210204.61178399998</v>
      </c>
      <c r="G9" s="659">
        <f t="shared" si="1"/>
        <v>-2.8903120136607452E-3</v>
      </c>
      <c r="H9" s="660">
        <f t="shared" si="2"/>
        <v>0.15426734401598469</v>
      </c>
    </row>
    <row r="10" spans="1:8" x14ac:dyDescent="0.25">
      <c r="A10" s="661" t="s">
        <v>218</v>
      </c>
      <c r="B10" s="758">
        <v>37282.92874114</v>
      </c>
      <c r="C10" s="759">
        <v>34203.079790470008</v>
      </c>
      <c r="D10" s="659">
        <f t="shared" si="0"/>
        <v>-8.2607484300757705E-2</v>
      </c>
      <c r="E10" s="171">
        <v>203558.64381281001</v>
      </c>
      <c r="F10" s="651">
        <v>195470.79840995002</v>
      </c>
      <c r="G10" s="659">
        <f t="shared" si="1"/>
        <v>-3.9732262169605903E-2</v>
      </c>
      <c r="H10" s="660">
        <f t="shared" si="2"/>
        <v>0.14345432598963664</v>
      </c>
    </row>
    <row r="11" spans="1:8" x14ac:dyDescent="0.25">
      <c r="A11" s="315" t="s">
        <v>216</v>
      </c>
      <c r="B11" s="758">
        <v>19334.119290895003</v>
      </c>
      <c r="C11" s="662">
        <v>23020.783060519996</v>
      </c>
      <c r="D11" s="659">
        <f t="shared" si="0"/>
        <v>0.19068175354442696</v>
      </c>
      <c r="E11" s="171">
        <v>121910.323267428</v>
      </c>
      <c r="F11" s="663">
        <v>121563.06870879199</v>
      </c>
      <c r="G11" s="659">
        <f t="shared" si="1"/>
        <v>-2.8484426037839183E-3</v>
      </c>
      <c r="H11" s="660">
        <f t="shared" si="2"/>
        <v>8.9214083273340558E-2</v>
      </c>
    </row>
    <row r="12" spans="1:8" x14ac:dyDescent="0.25">
      <c r="A12" s="315" t="s">
        <v>227</v>
      </c>
      <c r="B12" s="758">
        <v>20724.337821904002</v>
      </c>
      <c r="C12" s="662">
        <v>16042.362201022001</v>
      </c>
      <c r="D12" s="659">
        <f t="shared" si="0"/>
        <v>-0.22591677770922647</v>
      </c>
      <c r="E12" s="171">
        <v>126575.32465022801</v>
      </c>
      <c r="F12" s="663">
        <v>112115.967207842</v>
      </c>
      <c r="G12" s="659">
        <f t="shared" si="1"/>
        <v>-0.11423519933559156</v>
      </c>
      <c r="H12" s="660">
        <f t="shared" si="2"/>
        <v>8.2280937302696783E-2</v>
      </c>
    </row>
    <row r="13" spans="1:8" x14ac:dyDescent="0.25">
      <c r="A13" s="315" t="s">
        <v>236</v>
      </c>
      <c r="B13" s="758">
        <v>17272.46803412</v>
      </c>
      <c r="C13" s="662">
        <v>14266.955627950001</v>
      </c>
      <c r="D13" s="659">
        <f t="shared" si="0"/>
        <v>-0.17400596140823166</v>
      </c>
      <c r="E13" s="171">
        <v>90084.860003549999</v>
      </c>
      <c r="F13" s="663">
        <v>88029.997986800008</v>
      </c>
      <c r="G13" s="659">
        <f t="shared" si="1"/>
        <v>-2.2810292613753447E-2</v>
      </c>
      <c r="H13" s="660">
        <f t="shared" si="2"/>
        <v>6.4604453098824871E-2</v>
      </c>
    </row>
    <row r="14" spans="1:8" x14ac:dyDescent="0.25">
      <c r="A14" s="315" t="s">
        <v>224</v>
      </c>
      <c r="B14" s="758">
        <v>16097.956809430099</v>
      </c>
      <c r="C14" s="662">
        <v>13939.560466999999</v>
      </c>
      <c r="D14" s="969">
        <f t="shared" si="0"/>
        <v>-0.1340789000729411</v>
      </c>
      <c r="E14" s="758">
        <v>96212.042021710105</v>
      </c>
      <c r="F14" s="662">
        <v>85298.763546100003</v>
      </c>
      <c r="G14" s="969">
        <f t="shared" si="1"/>
        <v>-0.11342944444675163</v>
      </c>
      <c r="H14" s="971">
        <f t="shared" si="2"/>
        <v>6.2600023797888649E-2</v>
      </c>
    </row>
    <row r="15" spans="1:8" x14ac:dyDescent="0.25">
      <c r="A15" s="315" t="s">
        <v>237</v>
      </c>
      <c r="B15" s="758">
        <v>5083.553563857</v>
      </c>
      <c r="C15" s="662">
        <v>6108.7737673410002</v>
      </c>
      <c r="D15" s="969">
        <f t="shared" si="0"/>
        <v>0.20167392565175302</v>
      </c>
      <c r="E15" s="758">
        <v>29180.531163015803</v>
      </c>
      <c r="F15" s="662">
        <v>29080.698734418998</v>
      </c>
      <c r="G15" s="969">
        <f t="shared" si="1"/>
        <v>-3.4211998417401634E-3</v>
      </c>
      <c r="H15" s="971">
        <f t="shared" si="2"/>
        <v>2.1342072934621027E-2</v>
      </c>
    </row>
    <row r="16" spans="1:8" x14ac:dyDescent="0.25">
      <c r="A16" s="315" t="s">
        <v>217</v>
      </c>
      <c r="B16" s="758">
        <v>3741.1799840799999</v>
      </c>
      <c r="C16" s="662">
        <v>3232.6128695899997</v>
      </c>
      <c r="D16" s="969">
        <f t="shared" si="0"/>
        <v>-0.13593762306388013</v>
      </c>
      <c r="E16" s="758">
        <v>24039.186527704001</v>
      </c>
      <c r="F16" s="662">
        <v>21808.17886883</v>
      </c>
      <c r="G16" s="969">
        <f t="shared" si="1"/>
        <v>-9.2807119587964171E-2</v>
      </c>
      <c r="H16" s="971">
        <f t="shared" si="2"/>
        <v>1.6004833592219041E-2</v>
      </c>
    </row>
    <row r="17" spans="1:8" x14ac:dyDescent="0.25">
      <c r="A17" s="315" t="s">
        <v>219</v>
      </c>
      <c r="B17" s="758">
        <v>2399.7758399999998</v>
      </c>
      <c r="C17" s="759">
        <v>1454.9842000000001</v>
      </c>
      <c r="D17" s="969">
        <f t="shared" si="0"/>
        <v>-0.3936999549091218</v>
      </c>
      <c r="E17" s="758">
        <v>12653.229265</v>
      </c>
      <c r="F17" s="759">
        <v>9302.8956769000015</v>
      </c>
      <c r="G17" s="969">
        <f t="shared" si="1"/>
        <v>-0.26478091228199985</v>
      </c>
      <c r="H17" s="970">
        <f t="shared" si="2"/>
        <v>6.8273145653333688E-3</v>
      </c>
    </row>
    <row r="18" spans="1:8" x14ac:dyDescent="0.25">
      <c r="A18" s="315" t="s">
        <v>235</v>
      </c>
      <c r="B18" s="758">
        <v>1562.2402809999999</v>
      </c>
      <c r="C18" s="662">
        <v>1709.2630813100002</v>
      </c>
      <c r="D18" s="969">
        <f t="shared" si="0"/>
        <v>9.4110235216755544E-2</v>
      </c>
      <c r="E18" s="758">
        <v>8948.4784068850004</v>
      </c>
      <c r="F18" s="662">
        <v>9070.4876017099996</v>
      </c>
      <c r="G18" s="969">
        <f t="shared" si="1"/>
        <v>1.3634630299954154E-2</v>
      </c>
      <c r="H18" s="970">
        <f t="shared" si="2"/>
        <v>6.6567522918268753E-3</v>
      </c>
    </row>
    <row r="19" spans="1:8" x14ac:dyDescent="0.25">
      <c r="A19" s="315" t="s">
        <v>234</v>
      </c>
      <c r="B19" s="758">
        <v>154.48893049999998</v>
      </c>
      <c r="C19" s="662">
        <v>179.68172800000002</v>
      </c>
      <c r="D19" s="969">
        <f t="shared" si="0"/>
        <v>0.16307186164383491</v>
      </c>
      <c r="E19" s="758">
        <v>868.37522450000006</v>
      </c>
      <c r="F19" s="662">
        <v>1029.8704757999999</v>
      </c>
      <c r="G19" s="969">
        <f t="shared" si="1"/>
        <v>0.18597404295244235</v>
      </c>
      <c r="H19" s="971">
        <f t="shared" si="2"/>
        <v>7.558130225296867E-4</v>
      </c>
    </row>
    <row r="20" spans="1:8" x14ac:dyDescent="0.25">
      <c r="A20" s="315" t="s">
        <v>229</v>
      </c>
      <c r="B20" s="758">
        <v>0</v>
      </c>
      <c r="C20" s="967">
        <v>0</v>
      </c>
      <c r="D20" s="969" t="s">
        <v>215</v>
      </c>
      <c r="E20" s="758">
        <v>503.85285729999998</v>
      </c>
      <c r="F20" s="662">
        <v>163.28291342150001</v>
      </c>
      <c r="G20" s="969">
        <f t="shared" si="1"/>
        <v>-0.67593135365653101</v>
      </c>
      <c r="H20" s="968">
        <f t="shared" si="2"/>
        <v>1.1983191597437682E-4</v>
      </c>
    </row>
    <row r="21" spans="1:8" ht="15.75" thickBot="1" x14ac:dyDescent="0.3">
      <c r="A21" s="315" t="s">
        <v>232</v>
      </c>
      <c r="B21" s="758">
        <v>36.100310459999996</v>
      </c>
      <c r="C21" s="662">
        <v>0</v>
      </c>
      <c r="D21" s="969" t="s">
        <v>215</v>
      </c>
      <c r="E21" s="758">
        <v>201.22828528999997</v>
      </c>
      <c r="F21" s="662">
        <v>114.91147240000001</v>
      </c>
      <c r="G21" s="969">
        <f t="shared" si="1"/>
        <v>-0.42894970140805289</v>
      </c>
      <c r="H21" s="968">
        <f t="shared" si="2"/>
        <v>8.4332534351482067E-5</v>
      </c>
    </row>
    <row r="22" spans="1:8" x14ac:dyDescent="0.25">
      <c r="A22" s="653" t="s">
        <v>733</v>
      </c>
      <c r="B22" s="664">
        <f>+SUM(B23:B39)</f>
        <v>9221884.1855008863</v>
      </c>
      <c r="C22" s="665">
        <f>+SUM(C23:C39)</f>
        <v>7941508.7744702799</v>
      </c>
      <c r="D22" s="656">
        <f>+C22/B22-1</f>
        <v>-0.13884097710136911</v>
      </c>
      <c r="E22" s="664">
        <f>+SUM(E23:E39)</f>
        <v>52977577.907957971</v>
      </c>
      <c r="F22" s="665">
        <f>+SUM(F23:F39)</f>
        <v>49853779.623135552</v>
      </c>
      <c r="G22" s="656">
        <f>+F22/E22-1</f>
        <v>-5.8964535718292632E-2</v>
      </c>
      <c r="H22" s="657">
        <f>SUM(H23:H39)</f>
        <v>1</v>
      </c>
    </row>
    <row r="23" spans="1:8" x14ac:dyDescent="0.25">
      <c r="A23" s="315" t="s">
        <v>219</v>
      </c>
      <c r="B23" s="666">
        <v>2471997.339288</v>
      </c>
      <c r="C23" s="663">
        <v>2071869.0599299998</v>
      </c>
      <c r="D23" s="969">
        <f t="shared" si="0"/>
        <v>-0.16186436489986178</v>
      </c>
      <c r="E23" s="666">
        <v>12341476.869127</v>
      </c>
      <c r="F23" s="663">
        <v>12729882.309505001</v>
      </c>
      <c r="G23" s="659">
        <f t="shared" si="1"/>
        <v>3.147155275634983E-2</v>
      </c>
      <c r="H23" s="660">
        <f t="shared" ref="H23:H38" si="3">(F23/$F$22)</f>
        <v>0.25534437721142145</v>
      </c>
    </row>
    <row r="24" spans="1:8" x14ac:dyDescent="0.25">
      <c r="A24" s="658" t="s">
        <v>231</v>
      </c>
      <c r="B24" s="666">
        <v>2626134.8850592501</v>
      </c>
      <c r="C24" s="663">
        <v>1535570.9109519999</v>
      </c>
      <c r="D24" s="659">
        <f t="shared" si="0"/>
        <v>-0.41527340439051563</v>
      </c>
      <c r="E24" s="666">
        <v>15485475.340065408</v>
      </c>
      <c r="F24" s="663">
        <v>12524396.26749284</v>
      </c>
      <c r="G24" s="659">
        <f t="shared" si="1"/>
        <v>-0.19121654373188013</v>
      </c>
      <c r="H24" s="660">
        <f t="shared" si="3"/>
        <v>0.2512226026225034</v>
      </c>
    </row>
    <row r="25" spans="1:8" x14ac:dyDescent="0.25">
      <c r="A25" s="658" t="s">
        <v>218</v>
      </c>
      <c r="B25" s="666">
        <v>1961356.5778222252</v>
      </c>
      <c r="C25" s="663">
        <v>2097978.895632328</v>
      </c>
      <c r="D25" s="659">
        <f t="shared" si="0"/>
        <v>6.9657052345780013E-2</v>
      </c>
      <c r="E25" s="666">
        <v>11565229.034010982</v>
      </c>
      <c r="F25" s="662">
        <v>11219212.08337917</v>
      </c>
      <c r="G25" s="659">
        <f t="shared" si="1"/>
        <v>-2.9918728770026659E-2</v>
      </c>
      <c r="H25" s="660">
        <f t="shared" si="3"/>
        <v>0.22504235723328569</v>
      </c>
    </row>
    <row r="26" spans="1:8" x14ac:dyDescent="0.25">
      <c r="A26" s="658" t="s">
        <v>232</v>
      </c>
      <c r="B26" s="760">
        <v>715891.24691955815</v>
      </c>
      <c r="C26" s="662">
        <v>724462.276255748</v>
      </c>
      <c r="D26" s="659">
        <f t="shared" si="0"/>
        <v>1.197252986828734E-2</v>
      </c>
      <c r="E26" s="666">
        <v>4204006.6555784382</v>
      </c>
      <c r="F26" s="663">
        <v>4077370.8271207716</v>
      </c>
      <c r="G26" s="659">
        <f t="shared" si="1"/>
        <v>-3.0122651754042606E-2</v>
      </c>
      <c r="H26" s="660">
        <f t="shared" si="3"/>
        <v>8.1786593873989719E-2</v>
      </c>
    </row>
    <row r="27" spans="1:8" x14ac:dyDescent="0.25">
      <c r="A27" s="658" t="s">
        <v>217</v>
      </c>
      <c r="B27" s="760">
        <v>234763.60289271901</v>
      </c>
      <c r="C27" s="662">
        <v>375538.29603719997</v>
      </c>
      <c r="D27" s="659">
        <f t="shared" si="0"/>
        <v>0.59964445684883882</v>
      </c>
      <c r="E27" s="666">
        <v>2336304.9214690421</v>
      </c>
      <c r="F27" s="662">
        <v>2521386.5108421398</v>
      </c>
      <c r="G27" s="659">
        <f t="shared" si="1"/>
        <v>7.9219791762763725E-2</v>
      </c>
      <c r="H27" s="660">
        <f t="shared" si="3"/>
        <v>5.0575633982063113E-2</v>
      </c>
    </row>
    <row r="28" spans="1:8" x14ac:dyDescent="0.25">
      <c r="A28" s="658" t="s">
        <v>236</v>
      </c>
      <c r="B28" s="760">
        <v>168269.390732</v>
      </c>
      <c r="C28" s="662">
        <v>277419.86782573699</v>
      </c>
      <c r="D28" s="659">
        <f t="shared" si="0"/>
        <v>0.64866507579848087</v>
      </c>
      <c r="E28" s="666">
        <v>843773.37611499999</v>
      </c>
      <c r="F28" s="663">
        <v>1480480.6262844319</v>
      </c>
      <c r="G28" s="659">
        <f t="shared" si="1"/>
        <v>0.75459509412472081</v>
      </c>
      <c r="H28" s="660">
        <f t="shared" si="3"/>
        <v>2.9696457068570745E-2</v>
      </c>
    </row>
    <row r="29" spans="1:8" x14ac:dyDescent="0.25">
      <c r="A29" s="658" t="s">
        <v>275</v>
      </c>
      <c r="B29" s="760">
        <v>191966.20741499998</v>
      </c>
      <c r="C29" s="662">
        <v>199717.57120000001</v>
      </c>
      <c r="D29" s="659">
        <f t="shared" si="0"/>
        <v>4.0378793170835703E-2</v>
      </c>
      <c r="E29" s="666">
        <v>1313120.083292</v>
      </c>
      <c r="F29" s="663">
        <v>1381273.5072075198</v>
      </c>
      <c r="G29" s="659">
        <f t="shared" si="1"/>
        <v>5.1901897459871948E-2</v>
      </c>
      <c r="H29" s="660">
        <f t="shared" si="3"/>
        <v>2.7706495227625926E-2</v>
      </c>
    </row>
    <row r="30" spans="1:8" x14ac:dyDescent="0.25">
      <c r="A30" s="658" t="s">
        <v>229</v>
      </c>
      <c r="B30" s="760">
        <v>272752.56267699372</v>
      </c>
      <c r="C30" s="662">
        <v>178565.09769858388</v>
      </c>
      <c r="D30" s="659">
        <f t="shared" si="0"/>
        <v>-0.34532201660723172</v>
      </c>
      <c r="E30" s="666">
        <v>1498619.1675627802</v>
      </c>
      <c r="F30" s="663">
        <v>1177572.7073478228</v>
      </c>
      <c r="G30" s="659">
        <f t="shared" si="1"/>
        <v>-0.2142281822920219</v>
      </c>
      <c r="H30" s="971">
        <f t="shared" si="3"/>
        <v>2.3620530203518387E-2</v>
      </c>
    </row>
    <row r="31" spans="1:8" x14ac:dyDescent="0.25">
      <c r="A31" s="658" t="s">
        <v>237</v>
      </c>
      <c r="B31" s="760">
        <v>161865.5827572</v>
      </c>
      <c r="C31" s="662">
        <v>156387.64905180002</v>
      </c>
      <c r="D31" s="659">
        <f t="shared" si="0"/>
        <v>-3.3842485920042242E-2</v>
      </c>
      <c r="E31" s="666">
        <v>920495.9606143001</v>
      </c>
      <c r="F31" s="663">
        <v>747930.04997489997</v>
      </c>
      <c r="G31" s="659">
        <f t="shared" si="1"/>
        <v>-0.18747057893033769</v>
      </c>
      <c r="H31" s="971">
        <f t="shared" si="3"/>
        <v>1.5002474348560915E-2</v>
      </c>
    </row>
    <row r="32" spans="1:8" x14ac:dyDescent="0.25">
      <c r="A32" s="658" t="s">
        <v>227</v>
      </c>
      <c r="B32" s="760">
        <v>138857.40470216199</v>
      </c>
      <c r="C32" s="662">
        <v>112411.64821896399</v>
      </c>
      <c r="D32" s="659">
        <f t="shared" si="0"/>
        <v>-0.19045261964907112</v>
      </c>
      <c r="E32" s="666">
        <v>849272.87408350699</v>
      </c>
      <c r="F32" s="663">
        <v>695953.01774142089</v>
      </c>
      <c r="G32" s="659">
        <f t="shared" si="1"/>
        <v>-0.18053073519808494</v>
      </c>
      <c r="H32" s="971">
        <f t="shared" si="3"/>
        <v>1.3959884747002237E-2</v>
      </c>
    </row>
    <row r="33" spans="1:8" x14ac:dyDescent="0.25">
      <c r="A33" s="658" t="s">
        <v>276</v>
      </c>
      <c r="B33" s="760">
        <v>117263.59992518526</v>
      </c>
      <c r="C33" s="662">
        <v>95554.933538585959</v>
      </c>
      <c r="D33" s="659">
        <f t="shared" si="0"/>
        <v>-0.18512706756785169</v>
      </c>
      <c r="E33" s="666">
        <v>650423.89598091273</v>
      </c>
      <c r="F33" s="663">
        <v>671275.96619121684</v>
      </c>
      <c r="G33" s="659">
        <f t="shared" si="1"/>
        <v>3.2059200683051126E-2</v>
      </c>
      <c r="H33" s="971">
        <f t="shared" si="3"/>
        <v>1.3464896167665871E-2</v>
      </c>
    </row>
    <row r="34" spans="1:8" x14ac:dyDescent="0.25">
      <c r="A34" s="658" t="s">
        <v>224</v>
      </c>
      <c r="B34" s="760">
        <v>39769.813580000002</v>
      </c>
      <c r="C34" s="662">
        <v>48099.998659999997</v>
      </c>
      <c r="D34" s="969">
        <f t="shared" si="0"/>
        <v>0.209459998177844</v>
      </c>
      <c r="E34" s="760">
        <v>230244.14613000001</v>
      </c>
      <c r="F34" s="662">
        <v>271013.14019000001</v>
      </c>
      <c r="G34" s="969">
        <f t="shared" si="1"/>
        <v>0.17706853679129408</v>
      </c>
      <c r="H34" s="971">
        <f t="shared" si="3"/>
        <v>5.4361603521076154E-3</v>
      </c>
    </row>
    <row r="35" spans="1:8" x14ac:dyDescent="0.25">
      <c r="A35" s="658" t="s">
        <v>235</v>
      </c>
      <c r="B35" s="760">
        <v>61429.082560000003</v>
      </c>
      <c r="C35" s="662">
        <v>30849.405498336</v>
      </c>
      <c r="D35" s="969">
        <f t="shared" si="0"/>
        <v>-0.49780455424831926</v>
      </c>
      <c r="E35" s="760">
        <v>359415.94087385299</v>
      </c>
      <c r="F35" s="662">
        <v>163069.34291833601</v>
      </c>
      <c r="G35" s="969">
        <f t="shared" si="1"/>
        <v>-0.54629351574706664</v>
      </c>
      <c r="H35" s="971">
        <f t="shared" si="3"/>
        <v>3.2709524563842842E-3</v>
      </c>
    </row>
    <row r="36" spans="1:8" x14ac:dyDescent="0.25">
      <c r="A36" s="658" t="s">
        <v>221</v>
      </c>
      <c r="B36" s="760">
        <v>43679.052220596197</v>
      </c>
      <c r="C36" s="662">
        <v>21879.5149949962</v>
      </c>
      <c r="D36" s="969">
        <f t="shared" si="0"/>
        <v>-0.49908448369034786</v>
      </c>
      <c r="E36" s="760">
        <v>295407.3623447431</v>
      </c>
      <c r="F36" s="662">
        <v>110130.12921197771</v>
      </c>
      <c r="G36" s="969">
        <f t="shared" si="1"/>
        <v>-0.62719233421320475</v>
      </c>
      <c r="H36" s="971">
        <f t="shared" si="3"/>
        <v>2.209062784095708E-3</v>
      </c>
    </row>
    <row r="37" spans="1:8" x14ac:dyDescent="0.25">
      <c r="A37" s="658" t="s">
        <v>222</v>
      </c>
      <c r="B37" s="760">
        <v>11942.737349999999</v>
      </c>
      <c r="C37" s="662">
        <v>11918.674559999999</v>
      </c>
      <c r="D37" s="969">
        <f t="shared" si="0"/>
        <v>-2.0148471238045085E-3</v>
      </c>
      <c r="E37" s="760">
        <v>73798.770820000005</v>
      </c>
      <c r="F37" s="662">
        <v>65292.619319999998</v>
      </c>
      <c r="G37" s="969">
        <f t="shared" si="1"/>
        <v>-0.11526142516312454</v>
      </c>
      <c r="H37" s="971">
        <f t="shared" si="3"/>
        <v>1.3096824315743509E-3</v>
      </c>
    </row>
    <row r="38" spans="1:8" x14ac:dyDescent="0.25">
      <c r="A38" s="658" t="s">
        <v>228</v>
      </c>
      <c r="B38" s="760">
        <v>1082.13994</v>
      </c>
      <c r="C38" s="662">
        <v>3284.974416</v>
      </c>
      <c r="D38" s="969">
        <f t="shared" si="0"/>
        <v>2.0356281055479757</v>
      </c>
      <c r="E38" s="760">
        <v>7650.5502300000007</v>
      </c>
      <c r="F38" s="662">
        <v>17540.518408</v>
      </c>
      <c r="G38" s="969">
        <f t="shared" si="1"/>
        <v>1.2927133187386444</v>
      </c>
      <c r="H38" s="970">
        <f t="shared" si="3"/>
        <v>3.5183928963050985E-4</v>
      </c>
    </row>
    <row r="39" spans="1:8" ht="15.75" thickBot="1" x14ac:dyDescent="0.3">
      <c r="A39" s="658" t="s">
        <v>216</v>
      </c>
      <c r="B39" s="972">
        <v>2862.95966</v>
      </c>
      <c r="C39" s="662">
        <v>0</v>
      </c>
      <c r="D39" s="969" t="s">
        <v>215</v>
      </c>
      <c r="E39" s="972">
        <v>2862.95966</v>
      </c>
      <c r="F39" s="662">
        <v>0</v>
      </c>
      <c r="G39" s="969" t="s">
        <v>215</v>
      </c>
      <c r="H39" s="1055" t="s">
        <v>215</v>
      </c>
    </row>
    <row r="40" spans="1:8" x14ac:dyDescent="0.25">
      <c r="A40" s="653" t="s">
        <v>734</v>
      </c>
      <c r="B40" s="664">
        <f>+SUM(B41:B52)</f>
        <v>136355.64241245497</v>
      </c>
      <c r="C40" s="665">
        <f>+SUM(C41:C52)</f>
        <v>101132.975713002</v>
      </c>
      <c r="D40" s="656">
        <f t="shared" si="0"/>
        <v>-0.2583146987999938</v>
      </c>
      <c r="E40" s="664">
        <f>+SUM(E41:E52)</f>
        <v>716684.24400065595</v>
      </c>
      <c r="F40" s="665">
        <f>+SUM(F41:F52)</f>
        <v>643912.85087366623</v>
      </c>
      <c r="G40" s="656">
        <f t="shared" si="1"/>
        <v>-0.10153898838457387</v>
      </c>
      <c r="H40" s="657">
        <f>SUM(H41:H52)</f>
        <v>1.0000000000000002</v>
      </c>
    </row>
    <row r="41" spans="1:8" x14ac:dyDescent="0.25">
      <c r="A41" s="315" t="s">
        <v>228</v>
      </c>
      <c r="B41" s="666">
        <v>60921.660442099994</v>
      </c>
      <c r="C41" s="663">
        <v>21669.150627939995</v>
      </c>
      <c r="D41" s="969">
        <f t="shared" si="0"/>
        <v>-0.64431122739121038</v>
      </c>
      <c r="E41" s="666">
        <v>288203.97737105004</v>
      </c>
      <c r="F41" s="663">
        <v>182926.11433223</v>
      </c>
      <c r="G41" s="659">
        <f t="shared" si="1"/>
        <v>-0.36528941758246236</v>
      </c>
      <c r="H41" s="667">
        <f t="shared" ref="H41:H52" si="4">(F41/$F$40)</f>
        <v>0.28408520513922708</v>
      </c>
    </row>
    <row r="42" spans="1:8" x14ac:dyDescent="0.25">
      <c r="A42" s="315" t="s">
        <v>216</v>
      </c>
      <c r="B42" s="666">
        <v>22400.842525358999</v>
      </c>
      <c r="C42" s="663">
        <v>25808.756397725996</v>
      </c>
      <c r="D42" s="659">
        <f t="shared" si="0"/>
        <v>0.15213329000947384</v>
      </c>
      <c r="E42" s="666">
        <v>114361.95082497101</v>
      </c>
      <c r="F42" s="663">
        <v>140729.213857683</v>
      </c>
      <c r="G42" s="659">
        <f t="shared" si="1"/>
        <v>0.23055975210729529</v>
      </c>
      <c r="H42" s="667">
        <f t="shared" si="4"/>
        <v>0.21855319965541992</v>
      </c>
    </row>
    <row r="43" spans="1:8" x14ac:dyDescent="0.25">
      <c r="A43" s="658" t="s">
        <v>217</v>
      </c>
      <c r="B43" s="666">
        <v>16489.930938580001</v>
      </c>
      <c r="C43" s="663">
        <v>13150.726136930001</v>
      </c>
      <c r="D43" s="659">
        <f t="shared" si="0"/>
        <v>-0.20249962319960746</v>
      </c>
      <c r="E43" s="666">
        <v>90637.121962060017</v>
      </c>
      <c r="F43" s="663">
        <v>85047.398882490001</v>
      </c>
      <c r="G43" s="659">
        <f t="shared" si="1"/>
        <v>-6.1671453799137965E-2</v>
      </c>
      <c r="H43" s="667">
        <f t="shared" si="4"/>
        <v>0.13207905195104741</v>
      </c>
    </row>
    <row r="44" spans="1:8" x14ac:dyDescent="0.25">
      <c r="A44" s="315" t="s">
        <v>224</v>
      </c>
      <c r="B44" s="760">
        <v>10901.857269</v>
      </c>
      <c r="C44" s="662">
        <v>13070.075523</v>
      </c>
      <c r="D44" s="659">
        <f t="shared" si="0"/>
        <v>0.19888521749091703</v>
      </c>
      <c r="E44" s="666">
        <v>68568.215261000005</v>
      </c>
      <c r="F44" s="663">
        <v>79739.319833000016</v>
      </c>
      <c r="G44" s="659">
        <f t="shared" si="1"/>
        <v>0.16291957621294362</v>
      </c>
      <c r="H44" s="667">
        <f t="shared" si="4"/>
        <v>0.12383557763260829</v>
      </c>
    </row>
    <row r="45" spans="1:8" x14ac:dyDescent="0.25">
      <c r="A45" s="315" t="s">
        <v>237</v>
      </c>
      <c r="B45" s="760">
        <v>12380.337331256</v>
      </c>
      <c r="C45" s="662">
        <v>14294.612102015999</v>
      </c>
      <c r="D45" s="659">
        <f t="shared" si="0"/>
        <v>0.15462218189540988</v>
      </c>
      <c r="E45" s="666">
        <v>83329.981924937994</v>
      </c>
      <c r="F45" s="663">
        <v>76521.371336348006</v>
      </c>
      <c r="G45" s="659">
        <f t="shared" si="1"/>
        <v>-8.170661304982707E-2</v>
      </c>
      <c r="H45" s="667">
        <f t="shared" si="4"/>
        <v>0.11883808691272923</v>
      </c>
    </row>
    <row r="46" spans="1:8" x14ac:dyDescent="0.25">
      <c r="A46" s="315" t="s">
        <v>234</v>
      </c>
      <c r="B46" s="760">
        <v>4484.5838592</v>
      </c>
      <c r="C46" s="662">
        <v>5023.1553366999997</v>
      </c>
      <c r="D46" s="659">
        <f t="shared" si="0"/>
        <v>0.12009396956534446</v>
      </c>
      <c r="E46" s="666">
        <v>24809.165308900003</v>
      </c>
      <c r="F46" s="663">
        <v>29325.033633799998</v>
      </c>
      <c r="G46" s="659">
        <f t="shared" si="1"/>
        <v>0.1820241942311529</v>
      </c>
      <c r="H46" s="667">
        <f t="shared" si="4"/>
        <v>4.5541929461434962E-2</v>
      </c>
    </row>
    <row r="47" spans="1:8" x14ac:dyDescent="0.25">
      <c r="A47" s="315" t="s">
        <v>232</v>
      </c>
      <c r="B47" s="760">
        <v>4141.3037464600002</v>
      </c>
      <c r="C47" s="662">
        <v>4125.2110399900002</v>
      </c>
      <c r="D47" s="659">
        <f t="shared" si="0"/>
        <v>-3.8859034389244762E-3</v>
      </c>
      <c r="E47" s="666">
        <v>21903.596190509998</v>
      </c>
      <c r="F47" s="663">
        <v>27123.136086589999</v>
      </c>
      <c r="G47" s="659">
        <f t="shared" si="1"/>
        <v>0.2382960245743313</v>
      </c>
      <c r="H47" s="667">
        <f t="shared" si="4"/>
        <v>4.2122371140425455E-2</v>
      </c>
    </row>
    <row r="48" spans="1:8" x14ac:dyDescent="0.25">
      <c r="A48" s="315" t="s">
        <v>218</v>
      </c>
      <c r="B48" s="760">
        <v>2188.3584238999997</v>
      </c>
      <c r="C48" s="662">
        <v>2300.9004192000002</v>
      </c>
      <c r="D48" s="659">
        <f t="shared" si="0"/>
        <v>5.1427587944863573E-2</v>
      </c>
      <c r="E48" s="666">
        <v>14321.981138399999</v>
      </c>
      <c r="F48" s="663">
        <v>12266.3639478</v>
      </c>
      <c r="G48" s="659">
        <f t="shared" si="1"/>
        <v>-0.14352882961760727</v>
      </c>
      <c r="H48" s="667">
        <f t="shared" si="4"/>
        <v>1.9049726886420884E-2</v>
      </c>
    </row>
    <row r="49" spans="1:8" x14ac:dyDescent="0.25">
      <c r="A49" s="315" t="s">
        <v>235</v>
      </c>
      <c r="B49" s="760">
        <v>1532.7738724000003</v>
      </c>
      <c r="C49" s="662">
        <v>1689.2784294999999</v>
      </c>
      <c r="D49" s="969">
        <f t="shared" si="0"/>
        <v>0.10210544420028933</v>
      </c>
      <c r="E49" s="760">
        <v>8014.4791535270006</v>
      </c>
      <c r="F49" s="662">
        <v>8720.8078997599987</v>
      </c>
      <c r="G49" s="969">
        <f t="shared" si="1"/>
        <v>8.8131584436420773E-2</v>
      </c>
      <c r="H49" s="717">
        <f t="shared" si="4"/>
        <v>1.3543459938604323E-2</v>
      </c>
    </row>
    <row r="50" spans="1:8" x14ac:dyDescent="0.25">
      <c r="A50" s="315" t="s">
        <v>229</v>
      </c>
      <c r="B50" s="973">
        <v>899.19403119999993</v>
      </c>
      <c r="C50" s="662">
        <v>0</v>
      </c>
      <c r="D50" s="969" t="s">
        <v>215</v>
      </c>
      <c r="E50" s="760">
        <v>2493.3261962999995</v>
      </c>
      <c r="F50" s="662">
        <v>1488.1025092</v>
      </c>
      <c r="G50" s="969">
        <f t="shared" si="1"/>
        <v>-0.40316573442805559</v>
      </c>
      <c r="H50" s="717">
        <f t="shared" si="4"/>
        <v>2.3110309216238349E-3</v>
      </c>
    </row>
    <row r="51" spans="1:8" x14ac:dyDescent="0.25">
      <c r="A51" s="315" t="s">
        <v>236</v>
      </c>
      <c r="B51" s="973">
        <v>2.7191999999999998</v>
      </c>
      <c r="C51" s="967">
        <v>1.1096999999999999</v>
      </c>
      <c r="D51" s="969">
        <f t="shared" si="0"/>
        <v>-0.59190203000882613</v>
      </c>
      <c r="E51" s="973">
        <v>7.3610499999999996</v>
      </c>
      <c r="F51" s="662">
        <v>16.4956</v>
      </c>
      <c r="G51" s="969">
        <f t="shared" si="1"/>
        <v>1.240930302062885</v>
      </c>
      <c r="H51" s="974">
        <f t="shared" si="4"/>
        <v>2.5617752429724977E-5</v>
      </c>
    </row>
    <row r="52" spans="1:8" ht="15.75" thickBot="1" x14ac:dyDescent="0.3">
      <c r="A52" s="315" t="s">
        <v>275</v>
      </c>
      <c r="B52" s="973">
        <v>12.080772999999999</v>
      </c>
      <c r="C52" s="967">
        <v>0</v>
      </c>
      <c r="D52" s="969" t="s">
        <v>215</v>
      </c>
      <c r="E52" s="973">
        <v>33.087618999999997</v>
      </c>
      <c r="F52" s="662">
        <v>9.4929547652000004</v>
      </c>
      <c r="G52" s="969">
        <f t="shared" si="1"/>
        <v>-0.71309646773918667</v>
      </c>
      <c r="H52" s="974">
        <f t="shared" si="4"/>
        <v>1.4742608028896894E-5</v>
      </c>
    </row>
    <row r="53" spans="1:8" x14ac:dyDescent="0.25">
      <c r="A53" s="653" t="s">
        <v>735</v>
      </c>
      <c r="B53" s="664">
        <f>+SUM(B54:B70)</f>
        <v>310533.40676929883</v>
      </c>
      <c r="C53" s="665">
        <f>+SUM(C54:C70)</f>
        <v>282494.02233459521</v>
      </c>
      <c r="D53" s="656">
        <f t="shared" si="0"/>
        <v>-9.0294260853984731E-2</v>
      </c>
      <c r="E53" s="664">
        <f>+SUM(E54:E70)</f>
        <v>1801358.8738404061</v>
      </c>
      <c r="F53" s="665">
        <f>+SUM(F54:F70)</f>
        <v>1748952.6406295055</v>
      </c>
      <c r="G53" s="656">
        <f t="shared" si="1"/>
        <v>-2.9092611123719636E-2</v>
      </c>
      <c r="H53" s="657">
        <f>SUM(H54:H70)</f>
        <v>1.0000000000000002</v>
      </c>
    </row>
    <row r="54" spans="1:8" x14ac:dyDescent="0.25">
      <c r="A54" s="315" t="s">
        <v>228</v>
      </c>
      <c r="B54" s="666">
        <v>58467.895002404795</v>
      </c>
      <c r="C54" s="663">
        <v>38840.598845204993</v>
      </c>
      <c r="D54" s="659">
        <f t="shared" si="0"/>
        <v>-0.33569356578328202</v>
      </c>
      <c r="E54" s="666">
        <v>330366.5764299446</v>
      </c>
      <c r="F54" s="663">
        <v>333705.05313499109</v>
      </c>
      <c r="G54" s="659">
        <f t="shared" si="1"/>
        <v>1.0105370649547085E-2</v>
      </c>
      <c r="H54" s="667">
        <f t="shared" ref="H54:H68" si="5">(F54/$F$53)</f>
        <v>0.1908027955604788</v>
      </c>
    </row>
    <row r="55" spans="1:8" x14ac:dyDescent="0.25">
      <c r="A55" s="658" t="s">
        <v>217</v>
      </c>
      <c r="B55" s="666">
        <v>57088.284630361486</v>
      </c>
      <c r="C55" s="663">
        <v>52737.544515995098</v>
      </c>
      <c r="D55" s="659">
        <f t="shared" si="0"/>
        <v>-7.6210734698665572E-2</v>
      </c>
      <c r="E55" s="666">
        <v>365667.88573570456</v>
      </c>
      <c r="F55" s="663">
        <v>317527.59450820845</v>
      </c>
      <c r="G55" s="659">
        <f t="shared" si="1"/>
        <v>-0.13165031195080301</v>
      </c>
      <c r="H55" s="667">
        <f t="shared" si="5"/>
        <v>0.1815529975665435</v>
      </c>
    </row>
    <row r="56" spans="1:8" ht="15" customHeight="1" x14ac:dyDescent="0.25">
      <c r="A56" s="658" t="s">
        <v>216</v>
      </c>
      <c r="B56" s="666">
        <v>46677.893308302206</v>
      </c>
      <c r="C56" s="663">
        <v>53912.940849615901</v>
      </c>
      <c r="D56" s="659">
        <f t="shared" si="0"/>
        <v>0.15499944467345661</v>
      </c>
      <c r="E56" s="666">
        <v>249842.2263558713</v>
      </c>
      <c r="F56" s="663">
        <v>266455.3935804069</v>
      </c>
      <c r="G56" s="659">
        <f t="shared" si="1"/>
        <v>6.6494633300585804E-2</v>
      </c>
      <c r="H56" s="667">
        <f t="shared" si="5"/>
        <v>0.15235140585882351</v>
      </c>
    </row>
    <row r="57" spans="1:8" x14ac:dyDescent="0.25">
      <c r="A57" s="658" t="s">
        <v>237</v>
      </c>
      <c r="B57" s="666">
        <v>40802.605781590595</v>
      </c>
      <c r="C57" s="663">
        <v>44921.384986055993</v>
      </c>
      <c r="D57" s="659">
        <f t="shared" si="0"/>
        <v>0.1009440236859509</v>
      </c>
      <c r="E57" s="666">
        <v>253869.98363337931</v>
      </c>
      <c r="F57" s="663">
        <v>248637.80827904248</v>
      </c>
      <c r="G57" s="659">
        <f t="shared" si="1"/>
        <v>-2.060966515006657E-2</v>
      </c>
      <c r="H57" s="717">
        <f t="shared" si="5"/>
        <v>0.14216383137141414</v>
      </c>
    </row>
    <row r="58" spans="1:8" x14ac:dyDescent="0.25">
      <c r="A58" s="315" t="s">
        <v>275</v>
      </c>
      <c r="B58" s="760">
        <v>11959.3413273852</v>
      </c>
      <c r="C58" s="662">
        <v>14581.2518164145</v>
      </c>
      <c r="D58" s="659">
        <f t="shared" si="0"/>
        <v>0.21923535897629209</v>
      </c>
      <c r="E58" s="666">
        <v>73681.743882366005</v>
      </c>
      <c r="F58" s="663">
        <v>87778.778780672394</v>
      </c>
      <c r="G58" s="659">
        <f t="shared" si="1"/>
        <v>0.19132330690778043</v>
      </c>
      <c r="H58" s="717">
        <f t="shared" si="5"/>
        <v>5.018934003214514E-2</v>
      </c>
    </row>
    <row r="59" spans="1:8" x14ac:dyDescent="0.25">
      <c r="A59" s="315" t="s">
        <v>232</v>
      </c>
      <c r="B59" s="760">
        <v>18833.662820880199</v>
      </c>
      <c r="C59" s="662">
        <v>13073.648264469301</v>
      </c>
      <c r="D59" s="659">
        <f t="shared" si="0"/>
        <v>-0.30583613029457979</v>
      </c>
      <c r="E59" s="666">
        <v>103557.0074755611</v>
      </c>
      <c r="F59" s="663">
        <v>84849.576244434706</v>
      </c>
      <c r="G59" s="659">
        <f t="shared" si="1"/>
        <v>-0.18064862713941643</v>
      </c>
      <c r="H59" s="717">
        <f t="shared" si="5"/>
        <v>4.8514507639208893E-2</v>
      </c>
    </row>
    <row r="60" spans="1:8" ht="15" customHeight="1" x14ac:dyDescent="0.25">
      <c r="A60" s="315" t="s">
        <v>224</v>
      </c>
      <c r="B60" s="760">
        <v>20965.601722685798</v>
      </c>
      <c r="C60" s="662">
        <v>13984.3943902356</v>
      </c>
      <c r="D60" s="659">
        <f t="shared" si="0"/>
        <v>-0.33298387638911375</v>
      </c>
      <c r="E60" s="666">
        <v>117256.07890423691</v>
      </c>
      <c r="F60" s="663">
        <v>83447.125367850094</v>
      </c>
      <c r="G60" s="659">
        <f t="shared" si="1"/>
        <v>-0.28833433500704564</v>
      </c>
      <c r="H60" s="717">
        <f t="shared" si="5"/>
        <v>4.7712627220034234E-2</v>
      </c>
    </row>
    <row r="61" spans="1:8" x14ac:dyDescent="0.25">
      <c r="A61" s="315" t="s">
        <v>235</v>
      </c>
      <c r="B61" s="760">
        <v>11979.614981667299</v>
      </c>
      <c r="C61" s="662">
        <v>10980.398090732997</v>
      </c>
      <c r="D61" s="659">
        <f t="shared" si="0"/>
        <v>-8.3409766713156364E-2</v>
      </c>
      <c r="E61" s="666">
        <v>68864.035227364409</v>
      </c>
      <c r="F61" s="663">
        <v>64338.8857345367</v>
      </c>
      <c r="G61" s="659">
        <f t="shared" si="1"/>
        <v>-6.5711361204542906E-2</v>
      </c>
      <c r="H61" s="717">
        <f t="shared" si="5"/>
        <v>3.6787094309986015E-2</v>
      </c>
    </row>
    <row r="62" spans="1:8" x14ac:dyDescent="0.25">
      <c r="A62" s="315" t="s">
        <v>218</v>
      </c>
      <c r="B62" s="760">
        <v>7408.819287815898</v>
      </c>
      <c r="C62" s="662">
        <v>9474.2171308449961</v>
      </c>
      <c r="D62" s="659">
        <f t="shared" si="0"/>
        <v>0.27877557310997281</v>
      </c>
      <c r="E62" s="666">
        <v>39399.571043175201</v>
      </c>
      <c r="F62" s="663">
        <v>56114.964630004601</v>
      </c>
      <c r="G62" s="659">
        <f t="shared" si="1"/>
        <v>0.4242531871352655</v>
      </c>
      <c r="H62" s="717">
        <f t="shared" si="5"/>
        <v>3.2084896598347561E-2</v>
      </c>
    </row>
    <row r="63" spans="1:8" x14ac:dyDescent="0.25">
      <c r="A63" s="315" t="s">
        <v>236</v>
      </c>
      <c r="B63" s="760">
        <v>7273.8993276426008</v>
      </c>
      <c r="C63" s="662">
        <v>10468.2338981224</v>
      </c>
      <c r="D63" s="969">
        <f t="shared" si="0"/>
        <v>0.43915023106527529</v>
      </c>
      <c r="E63" s="760">
        <v>43512.270600184391</v>
      </c>
      <c r="F63" s="662">
        <v>53074.577216856705</v>
      </c>
      <c r="G63" s="969">
        <f t="shared" si="1"/>
        <v>0.21976114978085737</v>
      </c>
      <c r="H63" s="717">
        <f t="shared" si="5"/>
        <v>3.034649194260253E-2</v>
      </c>
    </row>
    <row r="64" spans="1:8" x14ac:dyDescent="0.25">
      <c r="A64" s="315" t="s">
        <v>227</v>
      </c>
      <c r="B64" s="760">
        <v>7824.9343537722998</v>
      </c>
      <c r="C64" s="662">
        <v>6240.0469174050004</v>
      </c>
      <c r="D64" s="969">
        <f t="shared" si="0"/>
        <v>-0.20254322460906593</v>
      </c>
      <c r="E64" s="760">
        <v>48390.497091171404</v>
      </c>
      <c r="F64" s="662">
        <v>45054.528160984606</v>
      </c>
      <c r="G64" s="969">
        <f t="shared" si="1"/>
        <v>-6.8938513359380837E-2</v>
      </c>
      <c r="H64" s="717">
        <f t="shared" si="5"/>
        <v>2.576086230943795E-2</v>
      </c>
    </row>
    <row r="65" spans="1:8" x14ac:dyDescent="0.25">
      <c r="A65" s="315" t="s">
        <v>222</v>
      </c>
      <c r="B65" s="760">
        <v>7655.3195768302003</v>
      </c>
      <c r="C65" s="662">
        <v>6611.0345568381999</v>
      </c>
      <c r="D65" s="969">
        <f t="shared" si="0"/>
        <v>-0.13641298831634174</v>
      </c>
      <c r="E65" s="760">
        <v>42844.077333046102</v>
      </c>
      <c r="F65" s="662">
        <v>39571.363683591408</v>
      </c>
      <c r="G65" s="969">
        <f t="shared" si="1"/>
        <v>-7.6386605878204228E-2</v>
      </c>
      <c r="H65" s="717">
        <f t="shared" si="5"/>
        <v>2.2625749127974312E-2</v>
      </c>
    </row>
    <row r="66" spans="1:8" x14ac:dyDescent="0.25">
      <c r="A66" s="315" t="s">
        <v>234</v>
      </c>
      <c r="B66" s="760">
        <v>4084.0388125539002</v>
      </c>
      <c r="C66" s="662">
        <v>2668.7405297787004</v>
      </c>
      <c r="D66" s="969">
        <f t="shared" si="0"/>
        <v>-0.34654378857143175</v>
      </c>
      <c r="E66" s="760">
        <v>25880.078194886202</v>
      </c>
      <c r="F66" s="662">
        <v>23462.355148733903</v>
      </c>
      <c r="G66" s="969">
        <f t="shared" si="1"/>
        <v>-9.342023729395188E-2</v>
      </c>
      <c r="H66" s="717">
        <f t="shared" si="5"/>
        <v>1.341508889588287E-2</v>
      </c>
    </row>
    <row r="67" spans="1:8" x14ac:dyDescent="0.25">
      <c r="A67" s="315" t="s">
        <v>229</v>
      </c>
      <c r="B67" s="975">
        <v>5226.8840910865001</v>
      </c>
      <c r="C67" s="662">
        <v>0</v>
      </c>
      <c r="D67" s="969" t="s">
        <v>215</v>
      </c>
      <c r="E67" s="760">
        <v>14513.036544705799</v>
      </c>
      <c r="F67" s="662">
        <v>19513.6310846669</v>
      </c>
      <c r="G67" s="969">
        <f t="shared" si="1"/>
        <v>0.34455880577144038</v>
      </c>
      <c r="H67" s="717">
        <f t="shared" si="5"/>
        <v>1.1157323892797522E-2</v>
      </c>
    </row>
    <row r="68" spans="1:8" x14ac:dyDescent="0.25">
      <c r="A68" s="315" t="s">
        <v>219</v>
      </c>
      <c r="B68" s="760">
        <v>2369.2327036127999</v>
      </c>
      <c r="C68" s="662">
        <v>2826.8159092630003</v>
      </c>
      <c r="D68" s="969">
        <f t="shared" si="0"/>
        <v>0.19313561093110021</v>
      </c>
      <c r="E68" s="760">
        <v>13207.023463442802</v>
      </c>
      <c r="F68" s="662">
        <v>16040.392965600298</v>
      </c>
      <c r="G68" s="969">
        <f t="shared" si="1"/>
        <v>0.21453505477599077</v>
      </c>
      <c r="H68" s="717">
        <f t="shared" si="5"/>
        <v>9.1714278551458285E-3</v>
      </c>
    </row>
    <row r="69" spans="1:8" x14ac:dyDescent="0.25">
      <c r="A69" s="315" t="s">
        <v>231</v>
      </c>
      <c r="B69" s="760">
        <v>1897.9797554827001</v>
      </c>
      <c r="C69" s="662">
        <v>1151.7029660551</v>
      </c>
      <c r="D69" s="969">
        <f t="shared" si="0"/>
        <v>-0.39319533692170738</v>
      </c>
      <c r="E69" s="760">
        <v>10445.636408280801</v>
      </c>
      <c r="F69" s="662">
        <v>9287.5580764414008</v>
      </c>
      <c r="G69" s="969">
        <f t="shared" si="1"/>
        <v>-0.11086718765372028</v>
      </c>
      <c r="H69" s="717">
        <f>(F69/$F$53)</f>
        <v>5.3103542432678475E-3</v>
      </c>
    </row>
    <row r="70" spans="1:8" ht="15.75" thickBot="1" x14ac:dyDescent="0.3">
      <c r="A70" s="315" t="s">
        <v>221</v>
      </c>
      <c r="B70" s="972">
        <v>17.399285224300002</v>
      </c>
      <c r="C70" s="967">
        <v>21.0686675635</v>
      </c>
      <c r="D70" s="969">
        <f t="shared" si="0"/>
        <v>0.2108927057575507</v>
      </c>
      <c r="E70" s="760">
        <v>61.1455170857</v>
      </c>
      <c r="F70" s="662">
        <v>93.054032483100002</v>
      </c>
      <c r="G70" s="969">
        <f t="shared" si="1"/>
        <v>0.52184554024913776</v>
      </c>
      <c r="H70" s="716">
        <f>(F70/$F$53)</f>
        <v>5.3205575909480772E-5</v>
      </c>
    </row>
    <row r="71" spans="1:8" x14ac:dyDescent="0.25">
      <c r="A71" s="653" t="s">
        <v>736</v>
      </c>
      <c r="B71" s="664">
        <f>+SUM(B72:B83)</f>
        <v>27653.635686538997</v>
      </c>
      <c r="C71" s="665">
        <f>+SUM(C72:C83)</f>
        <v>24196.878218021</v>
      </c>
      <c r="D71" s="656">
        <f>+C71/B71-1</f>
        <v>-0.12500191684381845</v>
      </c>
      <c r="E71" s="664">
        <f>+SUM(E72:E83)</f>
        <v>153373.06664003609</v>
      </c>
      <c r="F71" s="665">
        <f>+SUM(F72:F83)</f>
        <v>139252.86096873504</v>
      </c>
      <c r="G71" s="656">
        <f>+F71/E71-1</f>
        <v>-9.2064441173631439E-2</v>
      </c>
      <c r="H71" s="657">
        <f>SUM(H72:H83)</f>
        <v>0.99999999999999967</v>
      </c>
    </row>
    <row r="72" spans="1:8" x14ac:dyDescent="0.25">
      <c r="A72" s="315" t="s">
        <v>237</v>
      </c>
      <c r="B72" s="666">
        <v>7367.5188582500004</v>
      </c>
      <c r="C72" s="663">
        <v>8332.8997346889992</v>
      </c>
      <c r="D72" s="659">
        <f t="shared" si="0"/>
        <v>0.13103201973592293</v>
      </c>
      <c r="E72" s="666">
        <v>46381.894742386197</v>
      </c>
      <c r="F72" s="663">
        <v>42623.618803272999</v>
      </c>
      <c r="G72" s="659">
        <f t="shared" si="1"/>
        <v>-8.1028943728741032E-2</v>
      </c>
      <c r="H72" s="667">
        <f t="shared" ref="H72:H83" si="6">(F72/$F$71)</f>
        <v>0.30608792168975851</v>
      </c>
    </row>
    <row r="73" spans="1:8" x14ac:dyDescent="0.25">
      <c r="A73" s="658" t="s">
        <v>216</v>
      </c>
      <c r="B73" s="666">
        <v>3609.9847138290002</v>
      </c>
      <c r="C73" s="663">
        <v>4371.9944082220009</v>
      </c>
      <c r="D73" s="659">
        <f t="shared" ref="D73:D82" si="7">+C73/B73-1</f>
        <v>0.21108391165035156</v>
      </c>
      <c r="E73" s="666">
        <v>18133.522234625001</v>
      </c>
      <c r="F73" s="663">
        <v>23755.510646432005</v>
      </c>
      <c r="G73" s="659">
        <f t="shared" si="1"/>
        <v>0.3100328959297336</v>
      </c>
      <c r="H73" s="667">
        <f t="shared" si="6"/>
        <v>0.17059262180448542</v>
      </c>
    </row>
    <row r="74" spans="1:8" x14ac:dyDescent="0.25">
      <c r="A74" s="658" t="s">
        <v>217</v>
      </c>
      <c r="B74" s="666">
        <v>5684.5615186199984</v>
      </c>
      <c r="C74" s="663">
        <v>3562.3754021100003</v>
      </c>
      <c r="D74" s="659">
        <f t="shared" si="7"/>
        <v>-0.37332450525140704</v>
      </c>
      <c r="E74" s="666">
        <v>29414.514994779998</v>
      </c>
      <c r="F74" s="663">
        <v>22242.322122769998</v>
      </c>
      <c r="G74" s="659">
        <f t="shared" ref="G74:G88" si="8">+F74/E74-1</f>
        <v>-0.24383175698401971</v>
      </c>
      <c r="H74" s="667">
        <f t="shared" si="6"/>
        <v>0.1597261411222555</v>
      </c>
    </row>
    <row r="75" spans="1:8" x14ac:dyDescent="0.25">
      <c r="A75" s="658" t="s">
        <v>235</v>
      </c>
      <c r="B75" s="666">
        <v>2104.785492</v>
      </c>
      <c r="C75" s="663">
        <v>2250.1326963000001</v>
      </c>
      <c r="D75" s="659">
        <f t="shared" si="7"/>
        <v>6.9055590155122637E-2</v>
      </c>
      <c r="E75" s="666">
        <v>12781.517183524902</v>
      </c>
      <c r="F75" s="663">
        <v>12879.54886164</v>
      </c>
      <c r="G75" s="659">
        <f t="shared" si="8"/>
        <v>7.6697998138639534E-3</v>
      </c>
      <c r="H75" s="667">
        <f t="shared" si="6"/>
        <v>9.2490371630725113E-2</v>
      </c>
    </row>
    <row r="76" spans="1:8" x14ac:dyDescent="0.25">
      <c r="A76" s="315" t="s">
        <v>228</v>
      </c>
      <c r="B76" s="760">
        <v>3664.071226999999</v>
      </c>
      <c r="C76" s="662">
        <v>1580.0644536999998</v>
      </c>
      <c r="D76" s="659">
        <f t="shared" si="7"/>
        <v>-0.56876808451300331</v>
      </c>
      <c r="E76" s="666">
        <v>18011.1652909</v>
      </c>
      <c r="F76" s="663">
        <v>10265.851066200001</v>
      </c>
      <c r="G76" s="659">
        <f t="shared" si="8"/>
        <v>-0.43002849063926241</v>
      </c>
      <c r="H76" s="667">
        <f t="shared" si="6"/>
        <v>7.3720934670813573E-2</v>
      </c>
    </row>
    <row r="77" spans="1:8" x14ac:dyDescent="0.25">
      <c r="A77" s="315" t="s">
        <v>224</v>
      </c>
      <c r="B77" s="760">
        <v>1419.5941929999999</v>
      </c>
      <c r="C77" s="662">
        <v>1892.8930700000001</v>
      </c>
      <c r="D77" s="969">
        <f t="shared" si="7"/>
        <v>0.33340434846368816</v>
      </c>
      <c r="E77" s="760">
        <v>9567.3578339999985</v>
      </c>
      <c r="F77" s="662">
        <v>9499.8829459999979</v>
      </c>
      <c r="G77" s="969">
        <f t="shared" si="8"/>
        <v>-7.0526146477151164E-3</v>
      </c>
      <c r="H77" s="717">
        <f t="shared" si="6"/>
        <v>6.8220378956041022E-2</v>
      </c>
    </row>
    <row r="78" spans="1:8" x14ac:dyDescent="0.25">
      <c r="A78" s="315" t="s">
        <v>218</v>
      </c>
      <c r="B78" s="760">
        <v>1750.0182523000003</v>
      </c>
      <c r="C78" s="662">
        <v>1334.3789655999999</v>
      </c>
      <c r="D78" s="969">
        <f t="shared" si="7"/>
        <v>-0.23750568667140315</v>
      </c>
      <c r="E78" s="760">
        <v>9533.2061988000005</v>
      </c>
      <c r="F78" s="662">
        <v>8176.1635238000008</v>
      </c>
      <c r="G78" s="969">
        <f t="shared" si="8"/>
        <v>-0.14234903207808702</v>
      </c>
      <c r="H78" s="717">
        <f t="shared" si="6"/>
        <v>5.8714510186154867E-2</v>
      </c>
    </row>
    <row r="79" spans="1:8" x14ac:dyDescent="0.25">
      <c r="A79" s="315" t="s">
        <v>234</v>
      </c>
      <c r="B79" s="760">
        <v>536.67628409999998</v>
      </c>
      <c r="C79" s="662">
        <v>417.92546390000001</v>
      </c>
      <c r="D79" s="969">
        <f t="shared" si="7"/>
        <v>-0.22127085492354803</v>
      </c>
      <c r="E79" s="760">
        <v>3783.4365931000002</v>
      </c>
      <c r="F79" s="662">
        <v>5025.1918404999997</v>
      </c>
      <c r="G79" s="969">
        <f t="shared" si="8"/>
        <v>0.32820828811156422</v>
      </c>
      <c r="H79" s="717">
        <f t="shared" si="6"/>
        <v>3.6086812188571495E-2</v>
      </c>
    </row>
    <row r="80" spans="1:8" x14ac:dyDescent="0.25">
      <c r="A80" s="315" t="s">
        <v>232</v>
      </c>
      <c r="B80" s="760">
        <v>655.81285223999998</v>
      </c>
      <c r="C80" s="662">
        <v>443.5446685</v>
      </c>
      <c r="D80" s="969">
        <f t="shared" si="7"/>
        <v>-0.32367188751329734</v>
      </c>
      <c r="E80" s="760">
        <v>3198.7698706199999</v>
      </c>
      <c r="F80" s="662">
        <v>3091.9082268500001</v>
      </c>
      <c r="G80" s="969">
        <f t="shared" si="8"/>
        <v>-3.340710588514062E-2</v>
      </c>
      <c r="H80" s="717">
        <f t="shared" si="6"/>
        <v>2.2203552626069156E-2</v>
      </c>
    </row>
    <row r="81" spans="1:15" x14ac:dyDescent="0.25">
      <c r="A81" s="315" t="s">
        <v>229</v>
      </c>
      <c r="B81" s="972">
        <v>844.93145619999996</v>
      </c>
      <c r="C81" s="662">
        <v>0</v>
      </c>
      <c r="D81" s="969" t="s">
        <v>215</v>
      </c>
      <c r="E81" s="760">
        <v>2506.7997863000001</v>
      </c>
      <c r="F81" s="662">
        <v>1598.7629436000002</v>
      </c>
      <c r="G81" s="969">
        <f t="shared" si="8"/>
        <v>-0.36222950379306085</v>
      </c>
      <c r="H81" s="717">
        <f t="shared" si="6"/>
        <v>1.1481006081152999E-2</v>
      </c>
    </row>
    <row r="82" spans="1:15" x14ac:dyDescent="0.25">
      <c r="A82" s="315" t="s">
        <v>236</v>
      </c>
      <c r="B82" s="760">
        <v>9.7899999999999991</v>
      </c>
      <c r="C82" s="662">
        <v>10.669354999999999</v>
      </c>
      <c r="D82" s="969">
        <f t="shared" si="7"/>
        <v>8.982175689479055E-2</v>
      </c>
      <c r="E82" s="760">
        <v>46.139859999999999</v>
      </c>
      <c r="F82" s="662">
        <v>88.863542999999993</v>
      </c>
      <c r="G82" s="969">
        <f>+F82/E82-1</f>
        <v>0.92596039519842477</v>
      </c>
      <c r="H82" s="717">
        <f t="shared" si="6"/>
        <v>6.3814518697717507E-4</v>
      </c>
    </row>
    <row r="83" spans="1:15" ht="15.75" thickBot="1" x14ac:dyDescent="0.3">
      <c r="A83" s="315" t="s">
        <v>275</v>
      </c>
      <c r="B83" s="760">
        <v>5.8908389999999997</v>
      </c>
      <c r="C83" s="662">
        <v>0</v>
      </c>
      <c r="D83" s="969" t="s">
        <v>215</v>
      </c>
      <c r="E83" s="760">
        <v>14.742050999999998</v>
      </c>
      <c r="F83" s="662">
        <v>5.23644467</v>
      </c>
      <c r="G83" s="969">
        <f>+F83/E83-1</f>
        <v>-0.64479537684410393</v>
      </c>
      <c r="H83" s="974">
        <f t="shared" si="6"/>
        <v>3.7603856994907153E-5</v>
      </c>
    </row>
    <row r="84" spans="1:15" x14ac:dyDescent="0.25">
      <c r="A84" s="653" t="s">
        <v>737</v>
      </c>
      <c r="B84" s="664">
        <f>+B85</f>
        <v>17858.91534</v>
      </c>
      <c r="C84" s="665">
        <f>+C85</f>
        <v>1205876.703828</v>
      </c>
      <c r="D84" s="656" t="s">
        <v>214</v>
      </c>
      <c r="E84" s="664">
        <f>+E85</f>
        <v>5052014.1260639997</v>
      </c>
      <c r="F84" s="665">
        <f>+F85</f>
        <v>7129276.8974680007</v>
      </c>
      <c r="G84" s="656">
        <f t="shared" si="8"/>
        <v>0.41117517084663935</v>
      </c>
      <c r="H84" s="657">
        <f>SUM(H85)</f>
        <v>1</v>
      </c>
    </row>
    <row r="85" spans="1:15" ht="15.75" thickBot="1" x14ac:dyDescent="0.3">
      <c r="A85" s="315" t="s">
        <v>224</v>
      </c>
      <c r="B85" s="760">
        <v>17858.91534</v>
      </c>
      <c r="C85" s="662">
        <v>1205876.703828</v>
      </c>
      <c r="D85" s="969" t="s">
        <v>214</v>
      </c>
      <c r="E85" s="666">
        <v>5052014.1260639997</v>
      </c>
      <c r="F85" s="663">
        <v>7129276.8974680007</v>
      </c>
      <c r="G85" s="659">
        <f t="shared" si="8"/>
        <v>0.41117517084663935</v>
      </c>
      <c r="H85" s="667">
        <f>(F85/$F$84)</f>
        <v>1</v>
      </c>
    </row>
    <row r="86" spans="1:15" x14ac:dyDescent="0.25">
      <c r="A86" s="653" t="s">
        <v>738</v>
      </c>
      <c r="B86" s="664">
        <f>SUM(B87:B87)</f>
        <v>2794.1680000000001</v>
      </c>
      <c r="C86" s="665">
        <f>SUM(C87:C87)</f>
        <v>3155.2792760000002</v>
      </c>
      <c r="D86" s="656">
        <f>+C86/B86-1</f>
        <v>0.12923749609901769</v>
      </c>
      <c r="E86" s="664">
        <f>SUM(E87:E87)</f>
        <v>16446.06494</v>
      </c>
      <c r="F86" s="665">
        <f>SUM(F87:F87)</f>
        <v>17514.360342</v>
      </c>
      <c r="G86" s="656">
        <f>+F86/E86-1</f>
        <v>6.4957508431193078E-2</v>
      </c>
      <c r="H86" s="657">
        <f>SUM(H87:H87)</f>
        <v>1</v>
      </c>
    </row>
    <row r="87" spans="1:15" ht="15.75" thickBot="1" x14ac:dyDescent="0.3">
      <c r="A87" s="315" t="s">
        <v>229</v>
      </c>
      <c r="B87" s="760">
        <v>2794.1680000000001</v>
      </c>
      <c r="C87" s="662">
        <v>3155.2792760000002</v>
      </c>
      <c r="D87" s="659">
        <f>+C87/B87-1</f>
        <v>0.12923749609901769</v>
      </c>
      <c r="E87" s="666">
        <v>16446.06494</v>
      </c>
      <c r="F87" s="663">
        <v>17514.360342</v>
      </c>
      <c r="G87" s="659">
        <f>+F87/E87-1</f>
        <v>6.4957508431193078E-2</v>
      </c>
      <c r="H87" s="667">
        <f>(F87/$F$86)</f>
        <v>1</v>
      </c>
    </row>
    <row r="88" spans="1:15" x14ac:dyDescent="0.25">
      <c r="A88" s="653" t="s">
        <v>739</v>
      </c>
      <c r="B88" s="664">
        <f>SUM(B89:B93)</f>
        <v>2874.2517345399997</v>
      </c>
      <c r="C88" s="665">
        <f>SUM(C89:C93)</f>
        <v>3029.2893922533995</v>
      </c>
      <c r="D88" s="656">
        <f t="shared" ref="D88:D107" si="9">(C88-B88)/B88</f>
        <v>5.3940180621727021E-2</v>
      </c>
      <c r="E88" s="664">
        <f>SUM(E89:E93)</f>
        <v>19657.3702398149</v>
      </c>
      <c r="F88" s="665">
        <f>SUM(F89:F93)</f>
        <v>18777.245252193403</v>
      </c>
      <c r="G88" s="656">
        <f t="shared" si="8"/>
        <v>-4.4773282330453967E-2</v>
      </c>
      <c r="H88" s="657">
        <f>SUM(H89:H93)</f>
        <v>0.99999999999999978</v>
      </c>
    </row>
    <row r="89" spans="1:15" x14ac:dyDescent="0.25">
      <c r="A89" s="315" t="s">
        <v>218</v>
      </c>
      <c r="B89" s="167">
        <v>535.31823599999996</v>
      </c>
      <c r="C89" s="626">
        <v>942.68627879999997</v>
      </c>
      <c r="D89" s="659">
        <f t="shared" si="9"/>
        <v>0.76098293576533427</v>
      </c>
      <c r="E89" s="167">
        <v>4700.6299905000005</v>
      </c>
      <c r="F89" s="626">
        <v>5216.9591610999996</v>
      </c>
      <c r="G89" s="659">
        <f t="shared" ref="G89:G100" si="10">(F89-E89)/E89</f>
        <v>0.1098425469870003</v>
      </c>
      <c r="H89" s="667">
        <f>(F89/$F$88)</f>
        <v>0.27783410670905506</v>
      </c>
    </row>
    <row r="90" spans="1:15" x14ac:dyDescent="0.25">
      <c r="A90" s="315" t="s">
        <v>222</v>
      </c>
      <c r="B90" s="666">
        <v>762.71467970000003</v>
      </c>
      <c r="C90" s="663">
        <v>822.21461045339993</v>
      </c>
      <c r="D90" s="659">
        <f t="shared" si="9"/>
        <v>7.8010732370856053E-2</v>
      </c>
      <c r="E90" s="666">
        <v>4438.817755484899</v>
      </c>
      <c r="F90" s="663">
        <v>5086.7823618433995</v>
      </c>
      <c r="G90" s="659">
        <f t="shared" si="10"/>
        <v>0.14597684384717807</v>
      </c>
      <c r="H90" s="667">
        <f>(F90/$F$88)</f>
        <v>0.27090141783439736</v>
      </c>
    </row>
    <row r="91" spans="1:15" x14ac:dyDescent="0.25">
      <c r="A91" s="315" t="s">
        <v>227</v>
      </c>
      <c r="B91" s="666">
        <v>886.41252959999997</v>
      </c>
      <c r="C91" s="668">
        <v>722.10169370000006</v>
      </c>
      <c r="D91" s="659">
        <f t="shared" si="9"/>
        <v>-0.1853661025912465</v>
      </c>
      <c r="E91" s="666">
        <v>5142.6767772000003</v>
      </c>
      <c r="F91" s="668">
        <v>4707.2287858</v>
      </c>
      <c r="G91" s="659">
        <f t="shared" si="10"/>
        <v>-8.4673412361934569E-2</v>
      </c>
      <c r="H91" s="667">
        <f>(F91/$F$88)</f>
        <v>0.2506879322594</v>
      </c>
    </row>
    <row r="92" spans="1:15" x14ac:dyDescent="0.25">
      <c r="A92" s="315" t="s">
        <v>275</v>
      </c>
      <c r="B92" s="666">
        <v>211.33323300000001</v>
      </c>
      <c r="C92" s="663">
        <v>299.83502800000002</v>
      </c>
      <c r="D92" s="659">
        <f t="shared" si="9"/>
        <v>0.41877840859984389</v>
      </c>
      <c r="E92" s="666">
        <v>1383.0984679999999</v>
      </c>
      <c r="F92" s="663">
        <v>1646.5662560000001</v>
      </c>
      <c r="G92" s="659">
        <f t="shared" si="10"/>
        <v>0.19049098390007049</v>
      </c>
      <c r="H92" s="667">
        <f>(F92/$F$88)</f>
        <v>8.768944719447927E-2</v>
      </c>
    </row>
    <row r="93" spans="1:15" ht="15.75" thickBot="1" x14ac:dyDescent="0.3">
      <c r="A93" s="315" t="s">
        <v>759</v>
      </c>
      <c r="B93" s="760">
        <v>478.47305624000001</v>
      </c>
      <c r="C93" s="662">
        <v>242.45178129999999</v>
      </c>
      <c r="D93" s="659">
        <f t="shared" si="9"/>
        <v>-0.49328017923252249</v>
      </c>
      <c r="E93" s="666">
        <v>3992.1472486299999</v>
      </c>
      <c r="F93" s="663">
        <v>2119.7086874500001</v>
      </c>
      <c r="G93" s="659">
        <f t="shared" si="10"/>
        <v>-0.46903043514303527</v>
      </c>
      <c r="H93" s="717">
        <f>(F93/$F$88)</f>
        <v>0.11288709600266808</v>
      </c>
      <c r="J93" s="74"/>
      <c r="K93" s="74"/>
      <c r="L93" s="74"/>
      <c r="M93" s="74"/>
      <c r="N93" s="74"/>
      <c r="O93" s="74"/>
    </row>
    <row r="94" spans="1:15" x14ac:dyDescent="0.25">
      <c r="A94" s="653" t="s">
        <v>740</v>
      </c>
      <c r="B94" s="664">
        <f>SUM(B95:B100)</f>
        <v>2331.0077546999996</v>
      </c>
      <c r="C94" s="665">
        <f>SUM(C95:C100)</f>
        <v>3039.2595268999999</v>
      </c>
      <c r="D94" s="656">
        <f t="shared" si="9"/>
        <v>0.3038393033107486</v>
      </c>
      <c r="E94" s="664">
        <f>SUM(E95:E100)</f>
        <v>13685.874812</v>
      </c>
      <c r="F94" s="665">
        <f>SUM(F95:F100)</f>
        <v>12901.345295200001</v>
      </c>
      <c r="G94" s="656">
        <f t="shared" si="10"/>
        <v>-5.7324031351807407E-2</v>
      </c>
      <c r="H94" s="657">
        <f>SUM(H95:H100)</f>
        <v>0.99999999999999989</v>
      </c>
    </row>
    <row r="95" spans="1:15" x14ac:dyDescent="0.25">
      <c r="A95" s="669" t="s">
        <v>237</v>
      </c>
      <c r="B95" s="670">
        <v>1583.8667504</v>
      </c>
      <c r="C95" s="637">
        <v>1884.1436217999999</v>
      </c>
      <c r="D95" s="169">
        <f t="shared" si="9"/>
        <v>0.18958468022904454</v>
      </c>
      <c r="E95" s="647">
        <v>8813.5674445000004</v>
      </c>
      <c r="F95" s="168">
        <v>7974.3965820000003</v>
      </c>
      <c r="G95" s="169">
        <f t="shared" si="10"/>
        <v>-9.5213529343747688E-2</v>
      </c>
      <c r="H95" s="667">
        <f>(F95/$F$94)</f>
        <v>0.61810581761321493</v>
      </c>
    </row>
    <row r="96" spans="1:15" x14ac:dyDescent="0.25">
      <c r="A96" s="669" t="s">
        <v>216</v>
      </c>
      <c r="B96" s="642">
        <v>572.24346000000003</v>
      </c>
      <c r="C96" s="637">
        <v>1048.1296279999999</v>
      </c>
      <c r="D96" s="169">
        <f t="shared" si="9"/>
        <v>0.83161486546303187</v>
      </c>
      <c r="E96" s="167">
        <v>3800.2023880000002</v>
      </c>
      <c r="F96" s="168">
        <v>4220.5292709999994</v>
      </c>
      <c r="G96" s="169">
        <f t="shared" si="10"/>
        <v>0.11060644673222579</v>
      </c>
      <c r="H96" s="667">
        <f t="shared" ref="H96:H100" si="11">(F96/$F$94)</f>
        <v>0.32713869557233421</v>
      </c>
    </row>
    <row r="97" spans="1:8" x14ac:dyDescent="0.25">
      <c r="A97" s="669" t="s">
        <v>228</v>
      </c>
      <c r="B97" s="642">
        <v>106.95907800000001</v>
      </c>
      <c r="C97" s="637">
        <v>86.509502699999999</v>
      </c>
      <c r="D97" s="641">
        <f t="shared" si="9"/>
        <v>-0.19119064676305461</v>
      </c>
      <c r="E97" s="642">
        <v>710.73408899999993</v>
      </c>
      <c r="F97" s="637">
        <v>485.51141909999996</v>
      </c>
      <c r="G97" s="641">
        <f t="shared" si="10"/>
        <v>-0.31688738923003873</v>
      </c>
      <c r="H97" s="717">
        <f t="shared" si="11"/>
        <v>3.7632619543997207E-2</v>
      </c>
    </row>
    <row r="98" spans="1:8" x14ac:dyDescent="0.25">
      <c r="A98" s="669" t="s">
        <v>235</v>
      </c>
      <c r="B98" s="642">
        <v>64.508973299999994</v>
      </c>
      <c r="C98" s="637">
        <v>20.220274400000001</v>
      </c>
      <c r="D98" s="641">
        <f t="shared" si="9"/>
        <v>-0.68655098096251976</v>
      </c>
      <c r="E98" s="642">
        <v>344.34192150000001</v>
      </c>
      <c r="F98" s="637">
        <v>199.99256410000004</v>
      </c>
      <c r="G98" s="641">
        <f t="shared" si="10"/>
        <v>-0.41920355433690626</v>
      </c>
      <c r="H98" s="717">
        <f t="shared" si="11"/>
        <v>1.5501682927160171E-2</v>
      </c>
    </row>
    <row r="99" spans="1:8" x14ac:dyDescent="0.25">
      <c r="A99" s="669" t="s">
        <v>217</v>
      </c>
      <c r="B99" s="995">
        <v>2.985093</v>
      </c>
      <c r="C99" s="637">
        <v>0</v>
      </c>
      <c r="D99" s="641" t="s">
        <v>215</v>
      </c>
      <c r="E99" s="642">
        <v>12.215468999999999</v>
      </c>
      <c r="F99" s="637">
        <v>18.714458999999998</v>
      </c>
      <c r="G99" s="641">
        <f t="shared" si="10"/>
        <v>0.5320295111059592</v>
      </c>
      <c r="H99" s="717">
        <f t="shared" si="11"/>
        <v>1.4505819797694113E-3</v>
      </c>
    </row>
    <row r="100" spans="1:8" ht="15.75" thickBot="1" x14ac:dyDescent="0.3">
      <c r="A100" s="669" t="s">
        <v>236</v>
      </c>
      <c r="B100" s="761">
        <v>0.44440000000000002</v>
      </c>
      <c r="C100" s="748">
        <v>0.25650000000000001</v>
      </c>
      <c r="D100" s="641">
        <f t="shared" si="9"/>
        <v>-0.42281728172817284</v>
      </c>
      <c r="E100" s="642">
        <v>4.8135000000000003</v>
      </c>
      <c r="F100" s="637">
        <v>2.2010000000000001</v>
      </c>
      <c r="G100" s="641">
        <f t="shared" si="10"/>
        <v>-0.54274436480731281</v>
      </c>
      <c r="H100" s="716">
        <f t="shared" si="11"/>
        <v>1.7060236352397229E-4</v>
      </c>
    </row>
    <row r="101" spans="1:8" x14ac:dyDescent="0.25">
      <c r="A101" s="653" t="s">
        <v>741</v>
      </c>
      <c r="B101" s="664">
        <f>SUM(B102:B104)</f>
        <v>20.607745000000001</v>
      </c>
      <c r="C101" s="665">
        <f>SUM(C102:C104)</f>
        <v>27.428761000000002</v>
      </c>
      <c r="D101" s="656">
        <f t="shared" si="9"/>
        <v>0.33099283788692063</v>
      </c>
      <c r="E101" s="664">
        <f>SUM(E102:E104)</f>
        <v>127.33373279999999</v>
      </c>
      <c r="F101" s="665">
        <f>SUM(F102:F104)</f>
        <v>142.4936256</v>
      </c>
      <c r="G101" s="656">
        <f>(F101-E101)/E101</f>
        <v>0.11905637623779776</v>
      </c>
      <c r="H101" s="657">
        <f>SUM(H102:H104)</f>
        <v>1.0000000000000002</v>
      </c>
    </row>
    <row r="102" spans="1:8" x14ac:dyDescent="0.25">
      <c r="A102" s="669" t="s">
        <v>237</v>
      </c>
      <c r="B102" s="642">
        <v>16.110274</v>
      </c>
      <c r="C102" s="637">
        <v>21.375364000000001</v>
      </c>
      <c r="D102" s="169">
        <f t="shared" si="9"/>
        <v>0.3268156705466338</v>
      </c>
      <c r="E102" s="167">
        <v>98.503568000000001</v>
      </c>
      <c r="F102" s="168">
        <v>106.02462200000001</v>
      </c>
      <c r="G102" s="169">
        <f>(F102-E102)/E102</f>
        <v>7.635311240705521E-2</v>
      </c>
      <c r="H102" s="667">
        <f>(F102/$F$101)</f>
        <v>0.74406571910540265</v>
      </c>
    </row>
    <row r="103" spans="1:8" x14ac:dyDescent="0.25">
      <c r="A103" s="669" t="s">
        <v>228</v>
      </c>
      <c r="B103" s="642">
        <v>4.4446709999999996</v>
      </c>
      <c r="C103" s="637">
        <v>6.0317970000000001</v>
      </c>
      <c r="D103" s="641">
        <f t="shared" si="9"/>
        <v>0.35708514758460203</v>
      </c>
      <c r="E103" s="642">
        <v>28.225064799999998</v>
      </c>
      <c r="F103" s="637">
        <v>36.215103599999999</v>
      </c>
      <c r="G103" s="169">
        <f>(F103-E103)/E103</f>
        <v>0.2830830985372973</v>
      </c>
      <c r="H103" s="667">
        <f>(F103/$F$101)</f>
        <v>0.25415244680250454</v>
      </c>
    </row>
    <row r="104" spans="1:8" ht="15.75" thickBot="1" x14ac:dyDescent="0.3">
      <c r="A104" s="669" t="s">
        <v>236</v>
      </c>
      <c r="B104" s="761">
        <v>5.28E-2</v>
      </c>
      <c r="C104" s="762">
        <v>2.1600000000000001E-2</v>
      </c>
      <c r="D104" s="641">
        <f t="shared" si="9"/>
        <v>-0.59090909090909094</v>
      </c>
      <c r="E104" s="642">
        <v>0.60510000000000008</v>
      </c>
      <c r="F104" s="748">
        <v>0.25390000000000001</v>
      </c>
      <c r="G104" s="641">
        <f>(F104-E104)/E104</f>
        <v>-0.58039993389522393</v>
      </c>
      <c r="H104" s="717">
        <f>(F104/$F$101)</f>
        <v>1.7818340920928888E-3</v>
      </c>
    </row>
    <row r="105" spans="1:8" x14ac:dyDescent="0.25">
      <c r="A105" s="653" t="s">
        <v>742</v>
      </c>
      <c r="B105" s="996">
        <f>SUM(B106:B107)</f>
        <v>25.639189999999999</v>
      </c>
      <c r="C105" s="997">
        <f>SUM(C106:C107)</f>
        <v>26.299002999999999</v>
      </c>
      <c r="D105" s="656">
        <f t="shared" si="9"/>
        <v>2.5734549336386983E-2</v>
      </c>
      <c r="E105" s="664">
        <f>SUM(E106:E107)</f>
        <v>166.50628699999999</v>
      </c>
      <c r="F105" s="665">
        <f>SUM(F106:F107)</f>
        <v>141.717736</v>
      </c>
      <c r="G105" s="656">
        <f t="shared" ref="G105:G113" si="12">(F105-E105)/E105</f>
        <v>-0.148874564718388</v>
      </c>
      <c r="H105" s="657">
        <f>SUM(H106:H107)</f>
        <v>1</v>
      </c>
    </row>
    <row r="106" spans="1:8" x14ac:dyDescent="0.25">
      <c r="A106" s="669" t="s">
        <v>218</v>
      </c>
      <c r="B106" s="642">
        <v>13.694468000000001</v>
      </c>
      <c r="C106" s="637">
        <v>15.47044</v>
      </c>
      <c r="D106" s="169">
        <f t="shared" si="9"/>
        <v>0.12968535908076162</v>
      </c>
      <c r="E106" s="167">
        <v>94.351579999999998</v>
      </c>
      <c r="F106" s="168">
        <v>83.208669999999998</v>
      </c>
      <c r="G106" s="169">
        <f t="shared" si="12"/>
        <v>-0.11809987707678028</v>
      </c>
      <c r="H106" s="667">
        <f>(F106/$F$105)</f>
        <v>0.58714365857495776</v>
      </c>
    </row>
    <row r="107" spans="1:8" ht="15.75" thickBot="1" x14ac:dyDescent="0.3">
      <c r="A107" s="669" t="s">
        <v>228</v>
      </c>
      <c r="B107" s="642">
        <v>11.944721999999999</v>
      </c>
      <c r="C107" s="637">
        <v>10.828562999999999</v>
      </c>
      <c r="D107" s="169">
        <f t="shared" si="9"/>
        <v>-9.3443698396664221E-2</v>
      </c>
      <c r="E107" s="167">
        <v>72.154707000000002</v>
      </c>
      <c r="F107" s="168">
        <v>58.509066000000004</v>
      </c>
      <c r="G107" s="169">
        <f t="shared" si="12"/>
        <v>-0.18911643560551078</v>
      </c>
      <c r="H107" s="717">
        <f>(F107/$F$105)</f>
        <v>0.41285634142504224</v>
      </c>
    </row>
    <row r="108" spans="1:8" x14ac:dyDescent="0.25">
      <c r="A108" s="653" t="s">
        <v>743</v>
      </c>
      <c r="B108" s="664">
        <f>SUM(B109:B111)</f>
        <v>2300.5616680000003</v>
      </c>
      <c r="C108" s="665">
        <f>SUM(C109:C111)</f>
        <v>3319.0097820000001</v>
      </c>
      <c r="D108" s="656">
        <f>(C108-B108)/B108</f>
        <v>0.44269542006469687</v>
      </c>
      <c r="E108" s="664">
        <f>SUM(E109:E111)</f>
        <v>17223.7960618</v>
      </c>
      <c r="F108" s="665">
        <f>SUM(F109:F111)</f>
        <v>20423.372051300001</v>
      </c>
      <c r="G108" s="656">
        <f t="shared" si="12"/>
        <v>0.18576485566943157</v>
      </c>
      <c r="H108" s="657">
        <f>SUM(H109:H111)</f>
        <v>1</v>
      </c>
    </row>
    <row r="109" spans="1:8" x14ac:dyDescent="0.25">
      <c r="A109" s="669" t="s">
        <v>217</v>
      </c>
      <c r="B109" s="642">
        <v>2241.5011469999999</v>
      </c>
      <c r="C109" s="637">
        <v>3234.0587</v>
      </c>
      <c r="D109" s="169">
        <f>(C109-B109)/B109</f>
        <v>0.4428092996197785</v>
      </c>
      <c r="E109" s="167">
        <v>16690.900168799999</v>
      </c>
      <c r="F109" s="168">
        <v>19937.098728500001</v>
      </c>
      <c r="G109" s="169">
        <f t="shared" si="12"/>
        <v>0.19448912442529989</v>
      </c>
      <c r="H109" s="667">
        <f>(F109/$F$108)</f>
        <v>0.97619035085985972</v>
      </c>
    </row>
    <row r="110" spans="1:8" x14ac:dyDescent="0.25">
      <c r="A110" s="669" t="s">
        <v>218</v>
      </c>
      <c r="B110" s="642">
        <v>47.115798999999996</v>
      </c>
      <c r="C110" s="637">
        <v>74.122518999999997</v>
      </c>
      <c r="D110" s="169">
        <f>(C110-B110)/B110</f>
        <v>0.57319881171918585</v>
      </c>
      <c r="E110" s="167">
        <v>460.19239799999997</v>
      </c>
      <c r="F110" s="168">
        <v>401.65726199999995</v>
      </c>
      <c r="G110" s="169">
        <f t="shared" si="12"/>
        <v>-0.12719709463779544</v>
      </c>
      <c r="H110" s="667">
        <f>(F110/$F$108)</f>
        <v>1.9666549725045696E-2</v>
      </c>
    </row>
    <row r="111" spans="1:8" ht="15.75" thickBot="1" x14ac:dyDescent="0.3">
      <c r="A111" s="669" t="s">
        <v>228</v>
      </c>
      <c r="B111" s="642">
        <v>11.944721999999999</v>
      </c>
      <c r="C111" s="637">
        <v>10.828562999999999</v>
      </c>
      <c r="D111" s="169">
        <f>(C111-B111)/B111</f>
        <v>-9.3443698396664221E-2</v>
      </c>
      <c r="E111" s="167">
        <v>72.703495000000004</v>
      </c>
      <c r="F111" s="168">
        <v>84.6160608</v>
      </c>
      <c r="G111" s="169">
        <f t="shared" si="12"/>
        <v>0.16385134992478689</v>
      </c>
      <c r="H111" s="717">
        <f>(F111/$F$108)</f>
        <v>4.1430994150945784E-3</v>
      </c>
    </row>
    <row r="112" spans="1:8" x14ac:dyDescent="0.25">
      <c r="A112" s="653" t="s">
        <v>744</v>
      </c>
      <c r="B112" s="664">
        <f>SUM(B113)</f>
        <v>3.5141680000000002</v>
      </c>
      <c r="C112" s="665">
        <f>SUM(C113)</f>
        <v>5.3677859999999997</v>
      </c>
      <c r="D112" s="656">
        <f t="shared" ref="D112:D113" si="13">(C112-B112)/B112</f>
        <v>0.5274699445217188</v>
      </c>
      <c r="E112" s="665">
        <f>SUM(E113)</f>
        <v>17.498118000000002</v>
      </c>
      <c r="F112" s="665">
        <f>SUM(F113)</f>
        <v>27.143613000000002</v>
      </c>
      <c r="G112" s="656">
        <f t="shared" si="12"/>
        <v>0.55123042375185716</v>
      </c>
      <c r="H112" s="657">
        <f>SUM(H113)</f>
        <v>1</v>
      </c>
    </row>
    <row r="113" spans="1:8" ht="15.75" thickBot="1" x14ac:dyDescent="0.3">
      <c r="A113" s="669" t="s">
        <v>228</v>
      </c>
      <c r="B113" s="642">
        <v>3.5141680000000002</v>
      </c>
      <c r="C113" s="637">
        <v>5.3677859999999997</v>
      </c>
      <c r="D113" s="169">
        <f t="shared" si="13"/>
        <v>0.5274699445217188</v>
      </c>
      <c r="E113" s="167">
        <v>17.498118000000002</v>
      </c>
      <c r="F113" s="168">
        <v>27.143613000000002</v>
      </c>
      <c r="G113" s="169">
        <f t="shared" si="12"/>
        <v>0.55123042375185716</v>
      </c>
      <c r="H113" s="667">
        <f>(F113/$F$112)</f>
        <v>1</v>
      </c>
    </row>
    <row r="114" spans="1:8" ht="103.5" customHeight="1" thickBot="1" x14ac:dyDescent="0.3">
      <c r="A114" s="1082" t="s">
        <v>872</v>
      </c>
      <c r="B114" s="1083"/>
      <c r="C114" s="1083"/>
      <c r="D114" s="1083"/>
      <c r="E114" s="1083"/>
      <c r="F114" s="1083"/>
      <c r="G114" s="1083"/>
      <c r="H114" s="1084"/>
    </row>
    <row r="115" spans="1:8" x14ac:dyDescent="0.25">
      <c r="B115"/>
      <c r="C115"/>
      <c r="D115"/>
    </row>
    <row r="116" spans="1:8" x14ac:dyDescent="0.25">
      <c r="B116" s="74"/>
      <c r="C116" s="74"/>
      <c r="D116" s="74"/>
    </row>
    <row r="117" spans="1:8" x14ac:dyDescent="0.25">
      <c r="B117"/>
      <c r="C117"/>
      <c r="D117"/>
    </row>
    <row r="118" spans="1:8" x14ac:dyDescent="0.25">
      <c r="B118"/>
      <c r="C118"/>
      <c r="D118"/>
    </row>
    <row r="119" spans="1:8" x14ac:dyDescent="0.25">
      <c r="B119"/>
      <c r="C119"/>
      <c r="D119"/>
    </row>
    <row r="120" spans="1:8" x14ac:dyDescent="0.25">
      <c r="B120"/>
      <c r="C120"/>
      <c r="D120"/>
    </row>
  </sheetData>
  <mergeCells count="3">
    <mergeCell ref="B4:D4"/>
    <mergeCell ref="E4:H4"/>
    <mergeCell ref="A114:H114"/>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8ED48-8A86-4B0A-A76F-C7466D566A39}">
  <sheetPr>
    <tabColor rgb="FF002060"/>
    <pageSetUpPr fitToPage="1"/>
  </sheetPr>
  <dimension ref="A1:J41"/>
  <sheetViews>
    <sheetView showGridLines="0" view="pageBreakPreview" zoomScaleNormal="100" zoomScaleSheetLayoutView="100" workbookViewId="0"/>
  </sheetViews>
  <sheetFormatPr baseColWidth="10" defaultColWidth="11.42578125" defaultRowHeight="12.75" x14ac:dyDescent="0.2"/>
  <cols>
    <col min="1" max="1" width="44" style="770" customWidth="1"/>
    <col min="2" max="2" width="10.5703125" style="770" bestFit="1" customWidth="1"/>
    <col min="3" max="3" width="12.42578125" style="818" bestFit="1" customWidth="1"/>
    <col min="4" max="4" width="12.42578125" style="770" bestFit="1" customWidth="1"/>
    <col min="5" max="5" width="7.42578125" style="770" customWidth="1"/>
    <col min="6" max="7" width="13.42578125" style="770" bestFit="1" customWidth="1"/>
    <col min="8" max="8" width="12.7109375" style="770" customWidth="1"/>
    <col min="9" max="9" width="10.42578125" style="770" customWidth="1"/>
    <col min="10" max="10" width="2.42578125" style="770" customWidth="1"/>
    <col min="11" max="16384" width="11.42578125" style="770"/>
  </cols>
  <sheetData>
    <row r="1" spans="1:10" x14ac:dyDescent="0.2">
      <c r="A1" s="764" t="s">
        <v>469</v>
      </c>
      <c r="B1" s="765"/>
      <c r="C1" s="766"/>
      <c r="D1" s="767"/>
      <c r="E1" s="765"/>
      <c r="F1" s="768"/>
      <c r="G1" s="768"/>
      <c r="H1" s="768"/>
      <c r="I1" s="769"/>
    </row>
    <row r="2" spans="1:10" ht="15.75" x14ac:dyDescent="0.25">
      <c r="A2" s="771" t="s">
        <v>470</v>
      </c>
      <c r="B2" s="765"/>
      <c r="C2" s="772"/>
      <c r="D2" s="773"/>
      <c r="E2" s="773"/>
      <c r="F2" s="773"/>
      <c r="G2" s="773"/>
      <c r="I2" s="769"/>
    </row>
    <row r="3" spans="1:10" x14ac:dyDescent="0.2">
      <c r="A3" s="72"/>
      <c r="B3" s="774"/>
      <c r="C3" s="775"/>
      <c r="D3" s="776"/>
      <c r="E3" s="774"/>
      <c r="F3" s="768"/>
      <c r="G3" s="768"/>
      <c r="H3" s="768"/>
      <c r="I3" s="769"/>
    </row>
    <row r="4" spans="1:10" x14ac:dyDescent="0.2">
      <c r="A4" s="73"/>
      <c r="B4" s="1088" t="s">
        <v>865</v>
      </c>
      <c r="C4" s="1088"/>
      <c r="D4" s="1088"/>
      <c r="E4" s="777"/>
      <c r="F4" s="1088" t="s">
        <v>866</v>
      </c>
      <c r="G4" s="1088"/>
      <c r="H4" s="1088"/>
      <c r="I4" s="1088"/>
    </row>
    <row r="5" spans="1:10" x14ac:dyDescent="0.2">
      <c r="A5" s="778" t="s">
        <v>471</v>
      </c>
      <c r="B5" s="779">
        <v>2025</v>
      </c>
      <c r="C5" s="442">
        <v>2026</v>
      </c>
      <c r="D5" s="780" t="s">
        <v>472</v>
      </c>
      <c r="E5" s="781"/>
      <c r="F5" s="779">
        <v>2025</v>
      </c>
      <c r="G5" s="442">
        <v>2026</v>
      </c>
      <c r="H5" s="782" t="s">
        <v>472</v>
      </c>
      <c r="I5" s="780" t="s">
        <v>461</v>
      </c>
    </row>
    <row r="6" spans="1:10" x14ac:dyDescent="0.2">
      <c r="A6" s="783" t="s">
        <v>473</v>
      </c>
      <c r="B6" s="784">
        <f>SUM(B7:B36)</f>
        <v>7158653.0690000001</v>
      </c>
      <c r="C6" s="785">
        <f>SUM(C7:C36)</f>
        <v>3626245.1234999998</v>
      </c>
      <c r="D6" s="786">
        <f>C6/B6-1</f>
        <v>-0.49344589148995399</v>
      </c>
      <c r="E6" s="787"/>
      <c r="F6" s="784">
        <f>SUM(F7:F36)</f>
        <v>38331135.257999994</v>
      </c>
      <c r="G6" s="785">
        <f>SUM(G7:G36)</f>
        <v>28158522.583899997</v>
      </c>
      <c r="H6" s="788">
        <f t="shared" ref="H6:H13" si="0">G6/F6-1</f>
        <v>-0.26538772216450068</v>
      </c>
      <c r="I6" s="786">
        <f>SUM(I7:I36)</f>
        <v>1</v>
      </c>
    </row>
    <row r="7" spans="1:10" x14ac:dyDescent="0.2">
      <c r="A7" s="789" t="s">
        <v>474</v>
      </c>
      <c r="B7" s="790">
        <v>3919979.9750000001</v>
      </c>
      <c r="C7" s="443">
        <v>922462.89350000001</v>
      </c>
      <c r="D7" s="791">
        <f>+C7/B7-1</f>
        <v>-0.7646766311605967</v>
      </c>
      <c r="E7" s="792"/>
      <c r="F7" s="790">
        <v>21149953.663000003</v>
      </c>
      <c r="G7" s="793">
        <v>12315411.965500003</v>
      </c>
      <c r="H7" s="794">
        <f t="shared" si="0"/>
        <v>-0.41770974245467307</v>
      </c>
      <c r="I7" s="976">
        <f t="shared" ref="I7:I34" si="1">G7/$G$6</f>
        <v>0.43736001875828173</v>
      </c>
      <c r="J7" s="795"/>
    </row>
    <row r="8" spans="1:10" x14ac:dyDescent="0.2">
      <c r="A8" s="789" t="s">
        <v>852</v>
      </c>
      <c r="B8" s="790">
        <v>1303885.8999999999</v>
      </c>
      <c r="C8" s="443">
        <v>1107402</v>
      </c>
      <c r="D8" s="791">
        <f t="shared" ref="D8:D35" si="2">+C8/B8-1</f>
        <v>-0.15069102288781555</v>
      </c>
      <c r="E8" s="792"/>
      <c r="F8" s="790">
        <v>7268187.1500000004</v>
      </c>
      <c r="G8" s="793">
        <v>6238283.8499999996</v>
      </c>
      <c r="H8" s="794">
        <f t="shared" si="0"/>
        <v>-0.14170016246761075</v>
      </c>
      <c r="I8" s="976">
        <f t="shared" si="1"/>
        <v>0.22154158945706973</v>
      </c>
      <c r="J8" s="795"/>
    </row>
    <row r="9" spans="1:10" x14ac:dyDescent="0.2">
      <c r="A9" s="789" t="s">
        <v>746</v>
      </c>
      <c r="B9" s="790">
        <v>488093.88</v>
      </c>
      <c r="C9" s="443">
        <v>452048.7</v>
      </c>
      <c r="D9" s="791">
        <f t="shared" si="2"/>
        <v>-7.3848866943383884E-2</v>
      </c>
      <c r="E9" s="792"/>
      <c r="F9" s="790">
        <v>2677066.8199999998</v>
      </c>
      <c r="G9" s="793">
        <v>3017874.66</v>
      </c>
      <c r="H9" s="794">
        <f t="shared" si="0"/>
        <v>0.12730643757334392</v>
      </c>
      <c r="I9" s="976">
        <f t="shared" si="1"/>
        <v>0.10717446737512817</v>
      </c>
      <c r="J9" s="795"/>
    </row>
    <row r="10" spans="1:10" x14ac:dyDescent="0.2">
      <c r="A10" s="789" t="s">
        <v>475</v>
      </c>
      <c r="B10" s="790">
        <v>171706.79800000001</v>
      </c>
      <c r="C10" s="443">
        <v>145033.07</v>
      </c>
      <c r="D10" s="791">
        <f t="shared" si="2"/>
        <v>-0.15534462415401862</v>
      </c>
      <c r="E10" s="792"/>
      <c r="F10" s="790">
        <v>1173376.648</v>
      </c>
      <c r="G10" s="793">
        <v>1204908.79</v>
      </c>
      <c r="H10" s="794">
        <f t="shared" si="0"/>
        <v>2.6872992618138358E-2</v>
      </c>
      <c r="I10" s="976">
        <f t="shared" si="1"/>
        <v>4.2790199180724145E-2</v>
      </c>
      <c r="J10" s="795"/>
    </row>
    <row r="11" spans="1:10" x14ac:dyDescent="0.2">
      <c r="A11" s="789" t="s">
        <v>477</v>
      </c>
      <c r="B11" s="790">
        <v>233474.83000000002</v>
      </c>
      <c r="C11" s="443">
        <v>96807.010000000009</v>
      </c>
      <c r="D11" s="791">
        <f>+C11/B11-1</f>
        <v>-0.58536425532465319</v>
      </c>
      <c r="E11" s="792"/>
      <c r="F11" s="790">
        <v>1193623.175</v>
      </c>
      <c r="G11" s="793">
        <v>1028796.4689999998</v>
      </c>
      <c r="H11" s="794">
        <f>G11/F11-1</f>
        <v>-0.13808939827261668</v>
      </c>
      <c r="I11" s="976">
        <f>G11/$G$6</f>
        <v>3.6535882375740396E-2</v>
      </c>
      <c r="J11" s="795"/>
    </row>
    <row r="12" spans="1:10" x14ac:dyDescent="0.2">
      <c r="A12" s="789" t="s">
        <v>476</v>
      </c>
      <c r="B12" s="790">
        <v>296252.87</v>
      </c>
      <c r="C12" s="443">
        <v>195694.11</v>
      </c>
      <c r="D12" s="791">
        <f t="shared" si="2"/>
        <v>-0.33943556394913577</v>
      </c>
      <c r="E12" s="792"/>
      <c r="F12" s="790">
        <v>1326767.395</v>
      </c>
      <c r="G12" s="793">
        <v>795635.71</v>
      </c>
      <c r="H12" s="794">
        <f t="shared" si="0"/>
        <v>-0.40032012167437991</v>
      </c>
      <c r="I12" s="976">
        <f t="shared" si="1"/>
        <v>2.8255591451197624E-2</v>
      </c>
      <c r="J12" s="795"/>
    </row>
    <row r="13" spans="1:10" x14ac:dyDescent="0.2">
      <c r="A13" s="789" t="s">
        <v>478</v>
      </c>
      <c r="B13" s="790">
        <v>155267.242</v>
      </c>
      <c r="C13" s="443">
        <v>113748.33</v>
      </c>
      <c r="D13" s="791">
        <f t="shared" si="2"/>
        <v>-0.26740290782005383</v>
      </c>
      <c r="E13" s="792"/>
      <c r="F13" s="790">
        <v>652639.08700000006</v>
      </c>
      <c r="G13" s="793">
        <v>699918.51839999994</v>
      </c>
      <c r="H13" s="794">
        <f t="shared" si="0"/>
        <v>7.2443456638998205E-2</v>
      </c>
      <c r="I13" s="976">
        <f t="shared" si="1"/>
        <v>2.4856365113423512E-2</v>
      </c>
      <c r="J13" s="795"/>
    </row>
    <row r="14" spans="1:10" x14ac:dyDescent="0.2">
      <c r="A14" s="789" t="s">
        <v>479</v>
      </c>
      <c r="B14" s="790">
        <v>87156</v>
      </c>
      <c r="C14" s="443">
        <v>87811.5</v>
      </c>
      <c r="D14" s="791">
        <f t="shared" si="2"/>
        <v>7.5209968332645705E-3</v>
      </c>
      <c r="E14" s="792"/>
      <c r="F14" s="790">
        <v>463611.326</v>
      </c>
      <c r="G14" s="793">
        <v>560847</v>
      </c>
      <c r="H14" s="794">
        <f>G14/F14-1</f>
        <v>0.2097353290286097</v>
      </c>
      <c r="I14" s="976">
        <f t="shared" si="1"/>
        <v>1.9917486733507517E-2</v>
      </c>
      <c r="J14" s="795"/>
    </row>
    <row r="15" spans="1:10" x14ac:dyDescent="0.2">
      <c r="A15" s="789" t="s">
        <v>480</v>
      </c>
      <c r="B15" s="790">
        <v>95438.444000000018</v>
      </c>
      <c r="C15" s="443">
        <v>81193.34</v>
      </c>
      <c r="D15" s="791">
        <f t="shared" si="2"/>
        <v>-0.14925960025081741</v>
      </c>
      <c r="E15" s="792"/>
      <c r="F15" s="790">
        <v>438457.81300000002</v>
      </c>
      <c r="G15" s="793">
        <v>504978.92999999993</v>
      </c>
      <c r="H15" s="794">
        <f t="shared" ref="H15:H35" si="3">G15/F15-1</f>
        <v>0.15171611732689061</v>
      </c>
      <c r="I15" s="976">
        <f t="shared" si="1"/>
        <v>1.7933431290487103E-2</v>
      </c>
      <c r="J15" s="795"/>
    </row>
    <row r="16" spans="1:10" x14ac:dyDescent="0.2">
      <c r="A16" s="789" t="s">
        <v>481</v>
      </c>
      <c r="B16" s="790">
        <v>170341.06</v>
      </c>
      <c r="C16" s="443">
        <v>165794.69</v>
      </c>
      <c r="D16" s="791">
        <f t="shared" si="2"/>
        <v>-2.6689806908563263E-2</v>
      </c>
      <c r="E16" s="792"/>
      <c r="F16" s="790">
        <v>756083.37999999989</v>
      </c>
      <c r="G16" s="793">
        <v>458820.25</v>
      </c>
      <c r="H16" s="794">
        <f t="shared" si="3"/>
        <v>-0.39316183619854195</v>
      </c>
      <c r="I16" s="976">
        <f t="shared" si="1"/>
        <v>1.6294187617014271E-2</v>
      </c>
      <c r="J16" s="795"/>
    </row>
    <row r="17" spans="1:10" x14ac:dyDescent="0.2">
      <c r="A17" s="789" t="s">
        <v>482</v>
      </c>
      <c r="B17" s="790">
        <v>86648.54</v>
      </c>
      <c r="C17" s="443">
        <v>75823.17</v>
      </c>
      <c r="D17" s="791">
        <f t="shared" si="2"/>
        <v>-0.12493424586265389</v>
      </c>
      <c r="E17" s="792"/>
      <c r="F17" s="790">
        <v>443012.26</v>
      </c>
      <c r="G17" s="793">
        <v>434404.18</v>
      </c>
      <c r="H17" s="794">
        <f t="shared" si="3"/>
        <v>-1.9430794082312741E-2</v>
      </c>
      <c r="I17" s="976">
        <f t="shared" si="1"/>
        <v>1.5427094184564082E-2</v>
      </c>
      <c r="J17" s="795"/>
    </row>
    <row r="18" spans="1:10" x14ac:dyDescent="0.2">
      <c r="A18" s="789" t="s">
        <v>483</v>
      </c>
      <c r="B18" s="790">
        <v>42340.074999999997</v>
      </c>
      <c r="C18" s="443">
        <v>29773.06</v>
      </c>
      <c r="D18" s="791">
        <f t="shared" si="2"/>
        <v>-0.29681135425480465</v>
      </c>
      <c r="E18" s="792"/>
      <c r="F18" s="790">
        <v>220676.07</v>
      </c>
      <c r="G18" s="793">
        <v>239480.72399999999</v>
      </c>
      <c r="H18" s="794">
        <f t="shared" si="3"/>
        <v>8.5213834014716605E-2</v>
      </c>
      <c r="I18" s="976">
        <f t="shared" si="1"/>
        <v>8.5047332752083461E-3</v>
      </c>
      <c r="J18" s="795"/>
    </row>
    <row r="19" spans="1:10" x14ac:dyDescent="0.2">
      <c r="A19" s="789" t="s">
        <v>747</v>
      </c>
      <c r="B19" s="790">
        <v>28193.72</v>
      </c>
      <c r="C19" s="443">
        <v>32041.040000000001</v>
      </c>
      <c r="D19" s="791">
        <f t="shared" si="2"/>
        <v>0.1364601762378288</v>
      </c>
      <c r="E19" s="792"/>
      <c r="F19" s="790">
        <v>207715.51</v>
      </c>
      <c r="G19" s="793">
        <v>192420.40300000002</v>
      </c>
      <c r="H19" s="794">
        <f t="shared" si="3"/>
        <v>-7.3634881670607943E-2</v>
      </c>
      <c r="I19" s="976">
        <f t="shared" si="1"/>
        <v>6.83346942037431E-3</v>
      </c>
      <c r="J19" s="795"/>
    </row>
    <row r="20" spans="1:10" x14ac:dyDescent="0.2">
      <c r="A20" s="789" t="s">
        <v>484</v>
      </c>
      <c r="B20" s="790">
        <v>25211.119999999999</v>
      </c>
      <c r="C20" s="443">
        <v>38017.040000000001</v>
      </c>
      <c r="D20" s="791">
        <f>+C20/B20-1</f>
        <v>0.50794728675282985</v>
      </c>
      <c r="E20" s="792"/>
      <c r="F20" s="790">
        <v>132960.967</v>
      </c>
      <c r="G20" s="793">
        <v>156393.40000000002</v>
      </c>
      <c r="H20" s="794">
        <f t="shared" si="3"/>
        <v>0.17623542855250163</v>
      </c>
      <c r="I20" s="976">
        <f t="shared" si="1"/>
        <v>5.5540342904716166E-3</v>
      </c>
      <c r="J20" s="795"/>
    </row>
    <row r="21" spans="1:10" x14ac:dyDescent="0.2">
      <c r="A21" s="789" t="s">
        <v>490</v>
      </c>
      <c r="B21" s="790">
        <v>4451</v>
      </c>
      <c r="C21" s="443">
        <v>25825.4</v>
      </c>
      <c r="D21" s="791">
        <f>+C21/B21-1</f>
        <v>4.8021568186924286</v>
      </c>
      <c r="E21" s="792"/>
      <c r="F21" s="790">
        <v>22056</v>
      </c>
      <c r="G21" s="793">
        <v>128411.73999999999</v>
      </c>
      <c r="H21" s="794">
        <f t="shared" si="3"/>
        <v>4.8220774392455565</v>
      </c>
      <c r="I21" s="976">
        <f t="shared" si="1"/>
        <v>4.5603152515331568E-3</v>
      </c>
      <c r="J21" s="795"/>
    </row>
    <row r="22" spans="1:10" x14ac:dyDescent="0.2">
      <c r="A22" s="789" t="s">
        <v>485</v>
      </c>
      <c r="B22" s="790">
        <v>26717.73</v>
      </c>
      <c r="C22" s="443">
        <v>37282.44</v>
      </c>
      <c r="D22" s="791">
        <f t="shared" si="2"/>
        <v>0.39541944618798097</v>
      </c>
      <c r="E22" s="792"/>
      <c r="F22" s="790">
        <v>58010.904999999999</v>
      </c>
      <c r="G22" s="793">
        <v>49353.41</v>
      </c>
      <c r="H22" s="794">
        <f t="shared" si="3"/>
        <v>-0.14923909564934379</v>
      </c>
      <c r="I22" s="1056">
        <f t="shared" si="1"/>
        <v>1.7526988446552399E-3</v>
      </c>
      <c r="J22" s="795"/>
    </row>
    <row r="23" spans="1:10" x14ac:dyDescent="0.2">
      <c r="A23" s="789" t="s">
        <v>491</v>
      </c>
      <c r="B23" s="790">
        <v>8221.23</v>
      </c>
      <c r="C23" s="443">
        <v>7267.6</v>
      </c>
      <c r="D23" s="791">
        <f t="shared" si="2"/>
        <v>-0.11599602492571048</v>
      </c>
      <c r="E23" s="792"/>
      <c r="F23" s="790">
        <v>34119.86</v>
      </c>
      <c r="G23" s="793">
        <v>47047.167999999998</v>
      </c>
      <c r="H23" s="794">
        <f t="shared" si="3"/>
        <v>0.37887928027840667</v>
      </c>
      <c r="I23" s="1056">
        <f t="shared" si="1"/>
        <v>1.670796749361411E-3</v>
      </c>
      <c r="J23" s="795"/>
    </row>
    <row r="24" spans="1:10" x14ac:dyDescent="0.2">
      <c r="A24" s="789" t="s">
        <v>486</v>
      </c>
      <c r="B24" s="790">
        <v>5230</v>
      </c>
      <c r="C24" s="443">
        <v>3275</v>
      </c>
      <c r="D24" s="791">
        <f t="shared" si="2"/>
        <v>-0.37380497131931167</v>
      </c>
      <c r="E24" s="792"/>
      <c r="F24" s="790">
        <v>54751</v>
      </c>
      <c r="G24" s="793">
        <v>25268</v>
      </c>
      <c r="H24" s="794">
        <f t="shared" si="3"/>
        <v>-0.53849244762652737</v>
      </c>
      <c r="I24" s="1056">
        <f t="shared" si="1"/>
        <v>8.9734821579195024E-4</v>
      </c>
      <c r="J24" s="795"/>
    </row>
    <row r="25" spans="1:10" x14ac:dyDescent="0.2">
      <c r="A25" s="789" t="s">
        <v>488</v>
      </c>
      <c r="B25" s="790">
        <v>3482.94</v>
      </c>
      <c r="C25" s="443">
        <v>1654.87</v>
      </c>
      <c r="D25" s="791">
        <f t="shared" si="2"/>
        <v>-0.52486405163453864</v>
      </c>
      <c r="E25" s="792"/>
      <c r="F25" s="790">
        <v>21693.64</v>
      </c>
      <c r="G25" s="793">
        <v>18667.03</v>
      </c>
      <c r="H25" s="794">
        <f t="shared" si="3"/>
        <v>-0.13951600561270494</v>
      </c>
      <c r="I25" s="1056">
        <f t="shared" si="1"/>
        <v>6.6292647081822099E-4</v>
      </c>
      <c r="J25" s="795"/>
    </row>
    <row r="26" spans="1:10" x14ac:dyDescent="0.2">
      <c r="A26" s="789" t="s">
        <v>487</v>
      </c>
      <c r="B26" s="790">
        <v>1000</v>
      </c>
      <c r="C26" s="443">
        <v>3200.15</v>
      </c>
      <c r="D26" s="791">
        <f t="shared" si="2"/>
        <v>2.2001500000000003</v>
      </c>
      <c r="E26" s="792"/>
      <c r="F26" s="790">
        <v>7918.0540000000001</v>
      </c>
      <c r="G26" s="793">
        <v>13651.97</v>
      </c>
      <c r="H26" s="794">
        <f t="shared" si="3"/>
        <v>0.72415722347940537</v>
      </c>
      <c r="I26" s="1056">
        <f>G26/$G$6</f>
        <v>4.8482550742224277E-4</v>
      </c>
      <c r="J26" s="795"/>
    </row>
    <row r="27" spans="1:10" x14ac:dyDescent="0.2">
      <c r="A27" s="789" t="s">
        <v>493</v>
      </c>
      <c r="B27" s="790">
        <v>2491.1549999999997</v>
      </c>
      <c r="C27" s="443">
        <v>2465.6</v>
      </c>
      <c r="D27" s="791">
        <f t="shared" si="2"/>
        <v>-1.0258293843618649E-2</v>
      </c>
      <c r="E27" s="792"/>
      <c r="F27" s="790">
        <v>7328.9949999999999</v>
      </c>
      <c r="G27" s="793">
        <v>12570.956</v>
      </c>
      <c r="H27" s="794">
        <f t="shared" si="3"/>
        <v>0.71523599074634392</v>
      </c>
      <c r="I27" s="1056">
        <f>G27/$G$6</f>
        <v>4.4643521202307712E-4</v>
      </c>
      <c r="J27" s="795"/>
    </row>
    <row r="28" spans="1:10" x14ac:dyDescent="0.2">
      <c r="A28" s="789" t="s">
        <v>492</v>
      </c>
      <c r="B28" s="790">
        <v>807.39</v>
      </c>
      <c r="C28" s="443">
        <v>675.91</v>
      </c>
      <c r="D28" s="791">
        <f t="shared" si="2"/>
        <v>-0.16284571272866899</v>
      </c>
      <c r="E28" s="792"/>
      <c r="F28" s="790">
        <v>2541.8000000000002</v>
      </c>
      <c r="G28" s="793">
        <v>4833.24</v>
      </c>
      <c r="H28" s="794">
        <f t="shared" si="3"/>
        <v>0.90150287198048606</v>
      </c>
      <c r="I28" s="1057">
        <f t="shared" si="1"/>
        <v>1.7164394849193785E-4</v>
      </c>
      <c r="J28" s="795"/>
    </row>
    <row r="29" spans="1:10" x14ac:dyDescent="0.2">
      <c r="A29" s="789" t="s">
        <v>748</v>
      </c>
      <c r="B29" s="790">
        <v>46.81</v>
      </c>
      <c r="C29" s="443">
        <v>0</v>
      </c>
      <c r="D29" s="791" t="s">
        <v>215</v>
      </c>
      <c r="E29" s="792"/>
      <c r="F29" s="790">
        <v>46.81</v>
      </c>
      <c r="G29" s="793">
        <v>4693.5300000000007</v>
      </c>
      <c r="H29" s="794" t="s">
        <v>214</v>
      </c>
      <c r="I29" s="1057">
        <f t="shared" si="1"/>
        <v>1.6668239557012795E-4</v>
      </c>
      <c r="J29" s="795"/>
    </row>
    <row r="30" spans="1:10" x14ac:dyDescent="0.2">
      <c r="A30" s="789" t="s">
        <v>494</v>
      </c>
      <c r="B30" s="790">
        <v>750</v>
      </c>
      <c r="C30" s="443">
        <v>400</v>
      </c>
      <c r="D30" s="791">
        <f t="shared" si="2"/>
        <v>-0.46666666666666667</v>
      </c>
      <c r="E30" s="792"/>
      <c r="F30" s="790">
        <v>4500</v>
      </c>
      <c r="G30" s="793">
        <v>2749</v>
      </c>
      <c r="H30" s="794">
        <f t="shared" si="3"/>
        <v>-0.38911111111111107</v>
      </c>
      <c r="I30" s="1057">
        <f t="shared" si="1"/>
        <v>9.7625860583032748E-5</v>
      </c>
      <c r="J30" s="795"/>
    </row>
    <row r="31" spans="1:10" x14ac:dyDescent="0.2">
      <c r="A31" s="789" t="s">
        <v>489</v>
      </c>
      <c r="B31" s="790">
        <v>1287.01</v>
      </c>
      <c r="C31" s="443">
        <v>517.20000000000005</v>
      </c>
      <c r="D31" s="791">
        <f t="shared" si="2"/>
        <v>-0.59813832060356953</v>
      </c>
      <c r="E31" s="792"/>
      <c r="F31" s="790">
        <v>12907.5</v>
      </c>
      <c r="G31" s="793">
        <v>2458.31</v>
      </c>
      <c r="H31" s="794">
        <f t="shared" si="3"/>
        <v>-0.80954406352895603</v>
      </c>
      <c r="I31" s="1057">
        <f t="shared" si="1"/>
        <v>8.7302520672926593E-5</v>
      </c>
      <c r="J31" s="795"/>
    </row>
    <row r="32" spans="1:10" x14ac:dyDescent="0.2">
      <c r="A32" s="789" t="s">
        <v>495</v>
      </c>
      <c r="B32" s="790">
        <v>161.35</v>
      </c>
      <c r="C32" s="443">
        <v>2</v>
      </c>
      <c r="D32" s="791">
        <f t="shared" si="2"/>
        <v>-0.98760458630306791</v>
      </c>
      <c r="E32" s="792"/>
      <c r="F32" s="790">
        <v>915.43</v>
      </c>
      <c r="G32" s="793">
        <v>371.38</v>
      </c>
      <c r="H32" s="794">
        <f t="shared" si="3"/>
        <v>-0.59431087030138841</v>
      </c>
      <c r="I32" s="1057">
        <f t="shared" si="1"/>
        <v>1.3188902183822008E-5</v>
      </c>
      <c r="J32" s="795"/>
    </row>
    <row r="33" spans="1:10" x14ac:dyDescent="0.2">
      <c r="A33" s="789" t="s">
        <v>496</v>
      </c>
      <c r="B33" s="790">
        <v>14</v>
      </c>
      <c r="C33" s="443">
        <v>24</v>
      </c>
      <c r="D33" s="791">
        <f t="shared" si="2"/>
        <v>0.71428571428571419</v>
      </c>
      <c r="E33" s="792"/>
      <c r="F33" s="790">
        <v>168</v>
      </c>
      <c r="G33" s="793">
        <v>212</v>
      </c>
      <c r="H33" s="794">
        <f t="shared" si="3"/>
        <v>0.26190476190476186</v>
      </c>
      <c r="I33" s="1057">
        <f t="shared" si="1"/>
        <v>7.528804090070186E-6</v>
      </c>
      <c r="J33" s="795"/>
    </row>
    <row r="34" spans="1:10" x14ac:dyDescent="0.2">
      <c r="A34" s="789" t="s">
        <v>497</v>
      </c>
      <c r="B34" s="790">
        <v>0</v>
      </c>
      <c r="C34" s="443">
        <v>3</v>
      </c>
      <c r="D34" s="791" t="s">
        <v>214</v>
      </c>
      <c r="E34" s="792"/>
      <c r="F34" s="790">
        <v>7</v>
      </c>
      <c r="G34" s="793">
        <v>48</v>
      </c>
      <c r="H34" s="794">
        <f t="shared" si="3"/>
        <v>5.8571428571428568</v>
      </c>
      <c r="I34" s="1057">
        <f t="shared" si="1"/>
        <v>1.7046348883177781E-6</v>
      </c>
      <c r="J34" s="795"/>
    </row>
    <row r="35" spans="1:10" x14ac:dyDescent="0.2">
      <c r="A35" s="789" t="s">
        <v>749</v>
      </c>
      <c r="B35" s="790">
        <v>2</v>
      </c>
      <c r="C35" s="443">
        <v>2</v>
      </c>
      <c r="D35" s="791">
        <f t="shared" si="2"/>
        <v>0</v>
      </c>
      <c r="E35" s="792"/>
      <c r="F35" s="790">
        <v>9</v>
      </c>
      <c r="G35" s="793">
        <v>12</v>
      </c>
      <c r="H35" s="794">
        <f t="shared" si="3"/>
        <v>0.33333333333333326</v>
      </c>
      <c r="I35" s="977">
        <f>G35/$G$6</f>
        <v>4.2615872207944451E-7</v>
      </c>
      <c r="J35" s="795"/>
    </row>
    <row r="36" spans="1:10" x14ac:dyDescent="0.2">
      <c r="A36" s="789" t="s">
        <v>767</v>
      </c>
      <c r="B36" s="790">
        <v>0</v>
      </c>
      <c r="C36" s="443">
        <v>0</v>
      </c>
      <c r="D36" s="791" t="s">
        <v>215</v>
      </c>
      <c r="E36" s="792"/>
      <c r="F36" s="790">
        <v>30</v>
      </c>
      <c r="G36" s="793">
        <v>0</v>
      </c>
      <c r="H36" s="794" t="s">
        <v>215</v>
      </c>
      <c r="I36" s="796" t="s">
        <v>215</v>
      </c>
      <c r="J36" s="795"/>
    </row>
    <row r="37" spans="1:10" x14ac:dyDescent="0.2">
      <c r="A37" s="783" t="s">
        <v>498</v>
      </c>
      <c r="B37" s="797">
        <f>SUM(B38:B39)</f>
        <v>14813.485000000001</v>
      </c>
      <c r="C37" s="444">
        <f>SUM(C38:C39)</f>
        <v>19609.067999999999</v>
      </c>
      <c r="D37" s="786">
        <f>+C37/B37-1</f>
        <v>0.32373091139593413</v>
      </c>
      <c r="E37" s="798"/>
      <c r="F37" s="797">
        <f>SUM(F38:F39)</f>
        <v>77821.542000000001</v>
      </c>
      <c r="G37" s="799">
        <f>SUM(G38:G39)</f>
        <v>114696.45299999999</v>
      </c>
      <c r="H37" s="788">
        <f>+G37/F37-1</f>
        <v>0.47383937727679548</v>
      </c>
      <c r="I37" s="786">
        <f>SUM(I38:I39)</f>
        <v>1</v>
      </c>
      <c r="J37" s="795"/>
    </row>
    <row r="38" spans="1:10" x14ac:dyDescent="0.2">
      <c r="A38" s="800" t="s">
        <v>499</v>
      </c>
      <c r="B38" s="801">
        <v>7020.6350000000002</v>
      </c>
      <c r="C38" s="802">
        <v>14112.856</v>
      </c>
      <c r="D38" s="791">
        <f>+C38/B38-1</f>
        <v>1.0101965135632316</v>
      </c>
      <c r="E38" s="803"/>
      <c r="F38" s="801">
        <v>44277.472000000002</v>
      </c>
      <c r="G38" s="804">
        <v>78024.940999999992</v>
      </c>
      <c r="H38" s="794">
        <f>+G38/F38-1</f>
        <v>0.76218147684673565</v>
      </c>
      <c r="I38" s="791">
        <f>G38/$G$37</f>
        <v>0.68027335596855809</v>
      </c>
      <c r="J38" s="795"/>
    </row>
    <row r="39" spans="1:10" x14ac:dyDescent="0.2">
      <c r="A39" s="800" t="s">
        <v>500</v>
      </c>
      <c r="B39" s="805">
        <v>7792.8499999999995</v>
      </c>
      <c r="C39" s="806">
        <v>5496.2119999999995</v>
      </c>
      <c r="D39" s="807">
        <f>+C39/B39-1</f>
        <v>-0.29471092090826845</v>
      </c>
      <c r="E39" s="803"/>
      <c r="F39" s="805">
        <v>33544.07</v>
      </c>
      <c r="G39" s="808">
        <v>36671.512000000002</v>
      </c>
      <c r="H39" s="809">
        <f>+G39/F39-1</f>
        <v>9.323382642595246E-2</v>
      </c>
      <c r="I39" s="807">
        <f>G39/$G$37</f>
        <v>0.31972664403144191</v>
      </c>
      <c r="J39" s="795"/>
    </row>
    <row r="40" spans="1:10" ht="35.25" customHeight="1" x14ac:dyDescent="0.2">
      <c r="A40" s="1089" t="s">
        <v>873</v>
      </c>
      <c r="B40" s="1090"/>
      <c r="C40" s="1090"/>
      <c r="D40" s="1090"/>
      <c r="E40" s="1090"/>
      <c r="F40" s="1090"/>
      <c r="G40" s="810"/>
      <c r="H40" s="810"/>
      <c r="I40" s="811"/>
    </row>
    <row r="41" spans="1:10" x14ac:dyDescent="0.2">
      <c r="A41" s="445" t="s">
        <v>501</v>
      </c>
      <c r="B41" s="812"/>
      <c r="C41" s="813"/>
      <c r="D41" s="814"/>
      <c r="E41" s="812"/>
      <c r="F41" s="815"/>
      <c r="G41" s="816"/>
      <c r="H41" s="816"/>
      <c r="I41" s="817"/>
    </row>
  </sheetData>
  <mergeCells count="3">
    <mergeCell ref="B4:D4"/>
    <mergeCell ref="F4:I4"/>
    <mergeCell ref="A40:F40"/>
  </mergeCells>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68CE-1692-4F88-A178-A531DFD92267}">
  <sheetPr>
    <tabColor rgb="FF002060"/>
    <pageSetUpPr fitToPage="1"/>
  </sheetPr>
  <dimension ref="A1:M132"/>
  <sheetViews>
    <sheetView showGridLines="0" view="pageBreakPreview" zoomScaleNormal="100" zoomScaleSheetLayoutView="100" workbookViewId="0"/>
  </sheetViews>
  <sheetFormatPr baseColWidth="10" defaultColWidth="11.42578125" defaultRowHeight="12.75" x14ac:dyDescent="0.2"/>
  <cols>
    <col min="1" max="1" width="35.42578125" style="447" customWidth="1"/>
    <col min="2" max="3" width="11.7109375" style="447" customWidth="1"/>
    <col min="4" max="4" width="10.7109375" style="447" bestFit="1" customWidth="1"/>
    <col min="5" max="5" width="3" style="447" customWidth="1"/>
    <col min="6" max="6" width="14.140625" style="447" bestFit="1" customWidth="1"/>
    <col min="7" max="7" width="13.140625" style="447" bestFit="1" customWidth="1"/>
    <col min="8" max="8" width="10.7109375" style="447" bestFit="1" customWidth="1"/>
    <col min="9" max="9" width="7.7109375" style="447" bestFit="1" customWidth="1"/>
    <col min="10" max="10" width="1.85546875" style="447" customWidth="1"/>
    <col min="11" max="16384" width="11.42578125" style="447"/>
  </cols>
  <sheetData>
    <row r="1" spans="1:9" x14ac:dyDescent="0.2">
      <c r="A1" s="446" t="s">
        <v>502</v>
      </c>
    </row>
    <row r="2" spans="1:9" ht="15.75" x14ac:dyDescent="0.25">
      <c r="A2" s="448" t="s">
        <v>503</v>
      </c>
    </row>
    <row r="4" spans="1:9" x14ac:dyDescent="0.2">
      <c r="A4" s="449"/>
      <c r="B4" s="1088" t="s">
        <v>865</v>
      </c>
      <c r="C4" s="1088"/>
      <c r="D4" s="1088"/>
      <c r="E4" s="819"/>
      <c r="F4" s="1088" t="s">
        <v>866</v>
      </c>
      <c r="G4" s="1088"/>
      <c r="H4" s="1088"/>
      <c r="I4" s="1088"/>
    </row>
    <row r="5" spans="1:9" x14ac:dyDescent="0.2">
      <c r="A5" s="450" t="s">
        <v>504</v>
      </c>
      <c r="B5" s="779">
        <v>2025</v>
      </c>
      <c r="C5" s="442">
        <v>2026</v>
      </c>
      <c r="D5" s="452" t="s">
        <v>505</v>
      </c>
      <c r="E5" s="451"/>
      <c r="F5" s="779">
        <v>2025</v>
      </c>
      <c r="G5" s="442">
        <v>2026</v>
      </c>
      <c r="H5" s="451" t="s">
        <v>505</v>
      </c>
      <c r="I5" s="452" t="s">
        <v>461</v>
      </c>
    </row>
    <row r="6" spans="1:9" x14ac:dyDescent="0.2">
      <c r="A6" s="453" t="s">
        <v>506</v>
      </c>
      <c r="B6" s="454">
        <f>SUM(B7:B11)</f>
        <v>3919979.9750000001</v>
      </c>
      <c r="C6" s="455">
        <f>SUM(C7:C11)</f>
        <v>922462.89349999989</v>
      </c>
      <c r="D6" s="456">
        <f t="shared" ref="D6:D19" si="0">(C6-B6)/B6</f>
        <v>-0.7646766311605967</v>
      </c>
      <c r="E6" s="820"/>
      <c r="F6" s="454">
        <f>SUM(F7:F11)</f>
        <v>21149953.663000003</v>
      </c>
      <c r="G6" s="455">
        <f>SUM(G7:G11)</f>
        <v>12315411.965500001</v>
      </c>
      <c r="H6" s="457">
        <f>(G6-F6)/F6</f>
        <v>-0.41770974245467313</v>
      </c>
      <c r="I6" s="501">
        <f>SUM(I7:I11)</f>
        <v>1</v>
      </c>
    </row>
    <row r="7" spans="1:9" x14ac:dyDescent="0.2">
      <c r="A7" s="447" t="s">
        <v>216</v>
      </c>
      <c r="B7" s="978">
        <v>3054283.8250000002</v>
      </c>
      <c r="C7" s="979">
        <v>304414.53999999998</v>
      </c>
      <c r="D7" s="821">
        <f t="shared" si="0"/>
        <v>-0.90033194115481396</v>
      </c>
      <c r="E7" s="822"/>
      <c r="F7" s="980">
        <v>16446988.050000001</v>
      </c>
      <c r="G7" s="979">
        <v>7563162</v>
      </c>
      <c r="H7" s="461">
        <f t="shared" ref="H7:H19" si="1">(G7-F7)/F7</f>
        <v>-0.5401491156309316</v>
      </c>
      <c r="I7" s="502">
        <f>G7/$G$6</f>
        <v>0.61412172172455126</v>
      </c>
    </row>
    <row r="8" spans="1:9" x14ac:dyDescent="0.2">
      <c r="A8" s="447" t="s">
        <v>217</v>
      </c>
      <c r="B8" s="978">
        <v>492649.86</v>
      </c>
      <c r="C8" s="979">
        <v>234610.69999999998</v>
      </c>
      <c r="D8" s="821">
        <f t="shared" si="0"/>
        <v>-0.52377800330644575</v>
      </c>
      <c r="E8" s="822"/>
      <c r="F8" s="980">
        <v>2355886.2000000002</v>
      </c>
      <c r="G8" s="979">
        <v>2348783.3489999999</v>
      </c>
      <c r="H8" s="461">
        <f t="shared" si="1"/>
        <v>-3.0149380729851284E-3</v>
      </c>
      <c r="I8" s="502">
        <f>G8/$G$6</f>
        <v>0.19071902390109288</v>
      </c>
    </row>
    <row r="9" spans="1:9" x14ac:dyDescent="0.2">
      <c r="A9" s="447" t="s">
        <v>219</v>
      </c>
      <c r="B9" s="978">
        <v>205569.5</v>
      </c>
      <c r="C9" s="979">
        <v>216657.82</v>
      </c>
      <c r="D9" s="821">
        <f t="shared" si="0"/>
        <v>5.393951923801929E-2</v>
      </c>
      <c r="E9" s="822"/>
      <c r="F9" s="980">
        <v>1283662.7399999998</v>
      </c>
      <c r="G9" s="979">
        <v>1322524.513</v>
      </c>
      <c r="H9" s="461">
        <f t="shared" si="1"/>
        <v>3.0274130259479438E-2</v>
      </c>
      <c r="I9" s="502">
        <f>G9/$G$6</f>
        <v>0.10738776069406998</v>
      </c>
    </row>
    <row r="10" spans="1:9" x14ac:dyDescent="0.2">
      <c r="A10" s="447" t="s">
        <v>218</v>
      </c>
      <c r="B10" s="978">
        <v>144053.53</v>
      </c>
      <c r="C10" s="979">
        <v>118903.3</v>
      </c>
      <c r="D10" s="821">
        <f t="shared" si="0"/>
        <v>-0.1745894737879731</v>
      </c>
      <c r="E10" s="822"/>
      <c r="F10" s="980">
        <v>773425.53</v>
      </c>
      <c r="G10" s="979">
        <v>736268.80000000005</v>
      </c>
      <c r="H10" s="461">
        <f t="shared" si="1"/>
        <v>-4.8041768158338376E-2</v>
      </c>
      <c r="I10" s="502">
        <f>G10/$G$6</f>
        <v>5.9784341933713611E-2</v>
      </c>
    </row>
    <row r="11" spans="1:9" x14ac:dyDescent="0.2">
      <c r="A11" s="447" t="s">
        <v>220</v>
      </c>
      <c r="B11" s="978">
        <v>23423.260000000242</v>
      </c>
      <c r="C11" s="979">
        <v>47876.533499999787</v>
      </c>
      <c r="D11" s="821">
        <f t="shared" si="0"/>
        <v>1.0439739600721374</v>
      </c>
      <c r="E11" s="822"/>
      <c r="F11" s="978">
        <v>289991.14300000295</v>
      </c>
      <c r="G11" s="979">
        <v>344673.30350000039</v>
      </c>
      <c r="H11" s="461">
        <f t="shared" si="1"/>
        <v>0.1885649331710689</v>
      </c>
      <c r="I11" s="502">
        <f>G11/$G$6</f>
        <v>2.7987151746572271E-2</v>
      </c>
    </row>
    <row r="12" spans="1:9" x14ac:dyDescent="0.2">
      <c r="A12" s="453" t="s">
        <v>824</v>
      </c>
      <c r="B12" s="454">
        <f>SUM(B13)</f>
        <v>1303885.8999999999</v>
      </c>
      <c r="C12" s="455">
        <f>SUM(C13)</f>
        <v>1107402</v>
      </c>
      <c r="D12" s="456">
        <f t="shared" si="0"/>
        <v>-0.1506910228878155</v>
      </c>
      <c r="E12" s="820"/>
      <c r="F12" s="454">
        <f>SUM(F13)</f>
        <v>7268187.1500000004</v>
      </c>
      <c r="G12" s="455">
        <f>SUM(G13)</f>
        <v>6238283.8499999996</v>
      </c>
      <c r="H12" s="457">
        <f t="shared" si="1"/>
        <v>-0.14170016246761075</v>
      </c>
      <c r="I12" s="501">
        <f>SUM(I13)</f>
        <v>1</v>
      </c>
    </row>
    <row r="13" spans="1:9" x14ac:dyDescent="0.2">
      <c r="A13" s="447" t="s">
        <v>221</v>
      </c>
      <c r="B13" s="458">
        <v>1303885.8999999999</v>
      </c>
      <c r="C13" s="459">
        <v>1107402</v>
      </c>
      <c r="D13" s="821">
        <f t="shared" si="0"/>
        <v>-0.1506910228878155</v>
      </c>
      <c r="E13" s="822"/>
      <c r="F13" s="460">
        <v>7268187.1500000004</v>
      </c>
      <c r="G13" s="459">
        <v>6238283.8499999996</v>
      </c>
      <c r="H13" s="461">
        <f t="shared" si="1"/>
        <v>-0.14170016246761075</v>
      </c>
      <c r="I13" s="502">
        <f>G12/$G$13</f>
        <v>1</v>
      </c>
    </row>
    <row r="14" spans="1:9" x14ac:dyDescent="0.2">
      <c r="A14" s="453" t="s">
        <v>507</v>
      </c>
      <c r="B14" s="454">
        <f>SUM(B15:B19)</f>
        <v>488093.88</v>
      </c>
      <c r="C14" s="455">
        <f>SUM(C15:C19)</f>
        <v>452048.7</v>
      </c>
      <c r="D14" s="456">
        <f t="shared" si="0"/>
        <v>-7.3848866943383912E-2</v>
      </c>
      <c r="E14" s="820"/>
      <c r="F14" s="454">
        <f>SUM(F15:F19)</f>
        <v>2677066.8199999998</v>
      </c>
      <c r="G14" s="455">
        <f>SUM(G15:G19)</f>
        <v>3017874.6599999997</v>
      </c>
      <c r="H14" s="457">
        <f t="shared" si="1"/>
        <v>0.12730643757334376</v>
      </c>
      <c r="I14" s="501">
        <f>SUM(I15:I19)</f>
        <v>0.99999999999999989</v>
      </c>
    </row>
    <row r="15" spans="1:9" x14ac:dyDescent="0.2">
      <c r="A15" s="447" t="s">
        <v>217</v>
      </c>
      <c r="B15" s="458">
        <v>385779.53</v>
      </c>
      <c r="C15" s="459">
        <v>410750.25</v>
      </c>
      <c r="D15" s="821">
        <f t="shared" si="0"/>
        <v>6.4727954850274119E-2</v>
      </c>
      <c r="E15" s="822"/>
      <c r="F15" s="460">
        <v>2283292.96</v>
      </c>
      <c r="G15" s="459">
        <v>2539090.63</v>
      </c>
      <c r="H15" s="461">
        <f t="shared" si="1"/>
        <v>0.11203015753177811</v>
      </c>
      <c r="I15" s="502">
        <f>G15/$G$14</f>
        <v>0.84135059141256718</v>
      </c>
    </row>
    <row r="16" spans="1:9" x14ac:dyDescent="0.2">
      <c r="A16" s="447" t="s">
        <v>224</v>
      </c>
      <c r="B16" s="458">
        <v>206</v>
      </c>
      <c r="C16" s="459">
        <v>60</v>
      </c>
      <c r="D16" s="821">
        <f t="shared" si="0"/>
        <v>-0.70873786407766992</v>
      </c>
      <c r="E16" s="822"/>
      <c r="F16" s="460">
        <v>6320</v>
      </c>
      <c r="G16" s="459">
        <v>195384.6</v>
      </c>
      <c r="H16" s="461" t="s">
        <v>214</v>
      </c>
      <c r="I16" s="502">
        <f>G16/$G$14</f>
        <v>6.474245023814211E-2</v>
      </c>
    </row>
    <row r="17" spans="1:9" x14ac:dyDescent="0.2">
      <c r="A17" s="447" t="s">
        <v>222</v>
      </c>
      <c r="B17" s="458">
        <v>74441.100000000006</v>
      </c>
      <c r="C17" s="459">
        <v>814</v>
      </c>
      <c r="D17" s="821">
        <f t="shared" si="0"/>
        <v>-0.98906518039093994</v>
      </c>
      <c r="E17" s="822"/>
      <c r="F17" s="460">
        <v>176407.94</v>
      </c>
      <c r="G17" s="459">
        <v>108489.67</v>
      </c>
      <c r="H17" s="461">
        <f t="shared" si="1"/>
        <v>-0.38500687667459865</v>
      </c>
      <c r="I17" s="502">
        <f>G17/$G$14</f>
        <v>3.594903109726897E-2</v>
      </c>
    </row>
    <row r="18" spans="1:9" x14ac:dyDescent="0.2">
      <c r="A18" s="447" t="s">
        <v>230</v>
      </c>
      <c r="B18" s="458">
        <v>8880</v>
      </c>
      <c r="C18" s="459">
        <v>15153</v>
      </c>
      <c r="D18" s="821">
        <f t="shared" si="0"/>
        <v>0.70641891891891895</v>
      </c>
      <c r="E18" s="822"/>
      <c r="F18" s="460">
        <v>50989</v>
      </c>
      <c r="G18" s="459">
        <v>75406</v>
      </c>
      <c r="H18" s="461">
        <f t="shared" si="1"/>
        <v>0.4788679911353429</v>
      </c>
      <c r="I18" s="502">
        <f>G18/$G$14</f>
        <v>2.4986458516471327E-2</v>
      </c>
    </row>
    <row r="19" spans="1:9" x14ac:dyDescent="0.2">
      <c r="A19" s="447" t="s">
        <v>220</v>
      </c>
      <c r="B19" s="458">
        <v>18787.25</v>
      </c>
      <c r="C19" s="459">
        <v>25271.450000000012</v>
      </c>
      <c r="D19" s="821">
        <f t="shared" si="0"/>
        <v>0.34513832519394866</v>
      </c>
      <c r="E19" s="822"/>
      <c r="F19" s="460">
        <v>160056.91999999993</v>
      </c>
      <c r="G19" s="459">
        <v>99503.759999999776</v>
      </c>
      <c r="H19" s="461">
        <f t="shared" si="1"/>
        <v>-0.3783226617130967</v>
      </c>
      <c r="I19" s="502">
        <f>G19/$G$14</f>
        <v>3.2971468735550395E-2</v>
      </c>
    </row>
    <row r="20" spans="1:9" x14ac:dyDescent="0.2">
      <c r="A20" s="453" t="s">
        <v>508</v>
      </c>
      <c r="B20" s="454">
        <f>SUM(B21:B27)</f>
        <v>171706.79800000001</v>
      </c>
      <c r="C20" s="455">
        <f>SUM(C21:C27)</f>
        <v>145033.07</v>
      </c>
      <c r="D20" s="456">
        <f>(C20-B20)/B20</f>
        <v>-0.15534462415401865</v>
      </c>
      <c r="E20" s="820"/>
      <c r="F20" s="454">
        <f>SUM(F21:F27)</f>
        <v>1173376.648</v>
      </c>
      <c r="G20" s="455">
        <f>SUM(G21:G27)</f>
        <v>1204908.7899999998</v>
      </c>
      <c r="H20" s="457">
        <f>(G20-F20)/F20</f>
        <v>2.6872992618138213E-2</v>
      </c>
      <c r="I20" s="501">
        <f>SUM(I21:I27)</f>
        <v>1.0000000000000002</v>
      </c>
    </row>
    <row r="21" spans="1:9" x14ac:dyDescent="0.2">
      <c r="A21" s="462" t="s">
        <v>218</v>
      </c>
      <c r="B21" s="374">
        <v>51074.1</v>
      </c>
      <c r="C21" s="374">
        <v>4514.7</v>
      </c>
      <c r="D21" s="821">
        <f>(C21-B21)/B21</f>
        <v>-0.91160490346379086</v>
      </c>
      <c r="E21" s="822"/>
      <c r="F21" s="460">
        <v>321747.89999999997</v>
      </c>
      <c r="G21" s="459">
        <v>391182</v>
      </c>
      <c r="H21" s="461">
        <f>(G21-F21)/F21</f>
        <v>0.21580280710456864</v>
      </c>
      <c r="I21" s="502">
        <f t="shared" ref="I21:I27" si="2">G21/$G$20</f>
        <v>0.32465693938542856</v>
      </c>
    </row>
    <row r="22" spans="1:9" x14ac:dyDescent="0.2">
      <c r="A22" s="462" t="s">
        <v>217</v>
      </c>
      <c r="B22" s="374">
        <v>71336.398000000001</v>
      </c>
      <c r="C22" s="374">
        <v>54607.56</v>
      </c>
      <c r="D22" s="821">
        <f>(C22-B22)/B22</f>
        <v>-0.23450634555448122</v>
      </c>
      <c r="E22" s="822"/>
      <c r="F22" s="460">
        <v>592558.04800000007</v>
      </c>
      <c r="G22" s="459">
        <v>325608.53000000003</v>
      </c>
      <c r="H22" s="461">
        <f>(G22-F22)/F22</f>
        <v>-0.45050357328030083</v>
      </c>
      <c r="I22" s="502">
        <f t="shared" si="2"/>
        <v>0.27023500260131728</v>
      </c>
    </row>
    <row r="23" spans="1:9" x14ac:dyDescent="0.2">
      <c r="A23" s="462" t="s">
        <v>224</v>
      </c>
      <c r="B23" s="374">
        <v>12745.5</v>
      </c>
      <c r="C23" s="374">
        <v>6266</v>
      </c>
      <c r="D23" s="821">
        <f>(C23-B23)/B23</f>
        <v>-0.50837550508022444</v>
      </c>
      <c r="E23" s="822"/>
      <c r="F23" s="460">
        <v>69670.8</v>
      </c>
      <c r="G23" s="459">
        <v>245923.21</v>
      </c>
      <c r="H23" s="461">
        <f>(G23-F23)/F23</f>
        <v>2.5297888067884964</v>
      </c>
      <c r="I23" s="502">
        <f t="shared" si="2"/>
        <v>0.20410110046587016</v>
      </c>
    </row>
    <row r="24" spans="1:9" x14ac:dyDescent="0.2">
      <c r="A24" s="462" t="s">
        <v>225</v>
      </c>
      <c r="B24" s="374">
        <v>0</v>
      </c>
      <c r="C24" s="374">
        <v>55627.8</v>
      </c>
      <c r="D24" s="821" t="s">
        <v>214</v>
      </c>
      <c r="E24" s="822"/>
      <c r="F24" s="460">
        <v>0</v>
      </c>
      <c r="G24" s="459">
        <v>94525.4</v>
      </c>
      <c r="H24" s="461" t="s">
        <v>214</v>
      </c>
      <c r="I24" s="502">
        <f t="shared" si="2"/>
        <v>7.8450253483502277E-2</v>
      </c>
    </row>
    <row r="25" spans="1:9" x14ac:dyDescent="0.2">
      <c r="A25" s="462" t="s">
        <v>237</v>
      </c>
      <c r="B25" s="374">
        <v>3300</v>
      </c>
      <c r="C25" s="374">
        <v>13550</v>
      </c>
      <c r="D25" s="821">
        <f>(C25-B25)/B25</f>
        <v>3.106060606060606</v>
      </c>
      <c r="E25" s="822"/>
      <c r="F25" s="460">
        <v>19100</v>
      </c>
      <c r="G25" s="459">
        <v>79180</v>
      </c>
      <c r="H25" s="461">
        <f>(G25-F25)/F25</f>
        <v>3.1455497382198954</v>
      </c>
      <c r="I25" s="502">
        <f t="shared" si="2"/>
        <v>6.5714517693907779E-2</v>
      </c>
    </row>
    <row r="26" spans="1:9" x14ac:dyDescent="0.2">
      <c r="A26" s="462" t="s">
        <v>230</v>
      </c>
      <c r="B26" s="374">
        <v>3527.6</v>
      </c>
      <c r="C26" s="374">
        <v>1908.8</v>
      </c>
      <c r="D26" s="821">
        <f>(C26-B26)/B26</f>
        <v>-0.45889556639074724</v>
      </c>
      <c r="E26" s="822"/>
      <c r="F26" s="460">
        <v>36703.050000000003</v>
      </c>
      <c r="G26" s="459">
        <v>21897.5</v>
      </c>
      <c r="H26" s="461">
        <f>(G26-F26)/F26</f>
        <v>-0.40338745690072081</v>
      </c>
      <c r="I26" s="502">
        <f t="shared" si="2"/>
        <v>1.8173574781540105E-2</v>
      </c>
    </row>
    <row r="27" spans="1:9" x14ac:dyDescent="0.2">
      <c r="A27" s="447" t="s">
        <v>220</v>
      </c>
      <c r="B27" s="458">
        <v>29723.200000000012</v>
      </c>
      <c r="C27" s="459">
        <v>8558.210000000021</v>
      </c>
      <c r="D27" s="821">
        <f>(C27-B27)/B27</f>
        <v>-0.71206969639877205</v>
      </c>
      <c r="E27" s="822"/>
      <c r="F27" s="460">
        <v>133596.84999999986</v>
      </c>
      <c r="G27" s="459">
        <v>46592.149999999907</v>
      </c>
      <c r="H27" s="461">
        <f>(G27-F27)/F27</f>
        <v>-0.65124813945837823</v>
      </c>
      <c r="I27" s="502">
        <f t="shared" si="2"/>
        <v>3.8668611588433939E-2</v>
      </c>
    </row>
    <row r="28" spans="1:9" x14ac:dyDescent="0.2">
      <c r="A28" s="453" t="s">
        <v>477</v>
      </c>
      <c r="B28" s="454">
        <f>SUM(B29:B34)</f>
        <v>233474.83000000002</v>
      </c>
      <c r="C28" s="455">
        <f>SUM(C29:C34)</f>
        <v>96807.01</v>
      </c>
      <c r="D28" s="456">
        <f t="shared" ref="D28:D37" si="3">(C28-B28)/B28</f>
        <v>-0.58536425532465319</v>
      </c>
      <c r="E28" s="820"/>
      <c r="F28" s="454">
        <f>SUM(F29:F34)</f>
        <v>1193623.175</v>
      </c>
      <c r="G28" s="455">
        <f>SUM(G29:G34)</f>
        <v>1028796.4689999999</v>
      </c>
      <c r="H28" s="457">
        <f t="shared" ref="H28:H37" si="4">(G28-F28)/F28</f>
        <v>-0.13808939827261657</v>
      </c>
      <c r="I28" s="501">
        <f>SUM(I29:I34)</f>
        <v>1</v>
      </c>
    </row>
    <row r="29" spans="1:9" x14ac:dyDescent="0.2">
      <c r="A29" s="447" t="s">
        <v>224</v>
      </c>
      <c r="B29" s="458">
        <v>35038.46</v>
      </c>
      <c r="C29" s="459">
        <v>3083</v>
      </c>
      <c r="D29" s="821">
        <f t="shared" si="3"/>
        <v>-0.91201097308500434</v>
      </c>
      <c r="E29" s="822"/>
      <c r="F29" s="460">
        <v>198545.00999999998</v>
      </c>
      <c r="G29" s="459">
        <v>403557.11</v>
      </c>
      <c r="H29" s="461">
        <f t="shared" si="4"/>
        <v>1.0325724126735798</v>
      </c>
      <c r="I29" s="502">
        <f t="shared" ref="I29:I34" si="5">G29/$G$28</f>
        <v>0.39226136768554559</v>
      </c>
    </row>
    <row r="30" spans="1:9" x14ac:dyDescent="0.2">
      <c r="A30" s="447" t="s">
        <v>223</v>
      </c>
      <c r="B30" s="458">
        <v>37572.620000000003</v>
      </c>
      <c r="C30" s="459">
        <v>33650</v>
      </c>
      <c r="D30" s="821">
        <f t="shared" si="3"/>
        <v>-0.10440102393711172</v>
      </c>
      <c r="E30" s="822"/>
      <c r="F30" s="460">
        <v>221797.03</v>
      </c>
      <c r="G30" s="459">
        <v>204957.34899999999</v>
      </c>
      <c r="H30" s="461">
        <f t="shared" si="4"/>
        <v>-7.5923834507612711E-2</v>
      </c>
      <c r="I30" s="502">
        <f t="shared" si="5"/>
        <v>0.19922050199027266</v>
      </c>
    </row>
    <row r="31" spans="1:9" x14ac:dyDescent="0.2">
      <c r="A31" s="447" t="s">
        <v>217</v>
      </c>
      <c r="B31" s="458">
        <v>33504.35</v>
      </c>
      <c r="C31" s="459">
        <v>27299.34</v>
      </c>
      <c r="D31" s="821">
        <f t="shared" si="3"/>
        <v>-0.18520013072929331</v>
      </c>
      <c r="E31" s="822"/>
      <c r="F31" s="460">
        <v>199673.56500000003</v>
      </c>
      <c r="G31" s="459">
        <v>164618.71</v>
      </c>
      <c r="H31" s="461">
        <f t="shared" si="4"/>
        <v>-0.17556082098298809</v>
      </c>
      <c r="I31" s="502">
        <f t="shared" si="5"/>
        <v>0.16001095936887397</v>
      </c>
    </row>
    <row r="32" spans="1:9" x14ac:dyDescent="0.2">
      <c r="A32" s="447" t="s">
        <v>218</v>
      </c>
      <c r="B32" s="458">
        <v>7091.8</v>
      </c>
      <c r="C32" s="459">
        <v>9857</v>
      </c>
      <c r="D32" s="821">
        <f t="shared" si="3"/>
        <v>0.38991511322936345</v>
      </c>
      <c r="E32" s="822"/>
      <c r="F32" s="460">
        <v>43158.8</v>
      </c>
      <c r="G32" s="459">
        <v>118847.2</v>
      </c>
      <c r="H32" s="461">
        <f t="shared" si="4"/>
        <v>1.753718824434414</v>
      </c>
      <c r="I32" s="502">
        <f t="shared" si="5"/>
        <v>0.11552061421392767</v>
      </c>
    </row>
    <row r="33" spans="1:13" x14ac:dyDescent="0.2">
      <c r="A33" s="447" t="s">
        <v>231</v>
      </c>
      <c r="B33" s="458">
        <v>4193</v>
      </c>
      <c r="C33" s="459">
        <v>7849</v>
      </c>
      <c r="D33" s="821">
        <f t="shared" si="3"/>
        <v>0.87192940615311232</v>
      </c>
      <c r="E33" s="822"/>
      <c r="F33" s="460">
        <v>25950.400000000001</v>
      </c>
      <c r="G33" s="459">
        <v>36128.619999999995</v>
      </c>
      <c r="H33" s="461">
        <f t="shared" si="4"/>
        <v>0.3922182317035573</v>
      </c>
      <c r="I33" s="502">
        <f t="shared" si="5"/>
        <v>3.5117363918557534E-2</v>
      </c>
    </row>
    <row r="34" spans="1:13" x14ac:dyDescent="0.2">
      <c r="A34" s="447" t="s">
        <v>220</v>
      </c>
      <c r="B34" s="458">
        <v>116074.60000000002</v>
      </c>
      <c r="C34" s="459">
        <v>15068.669999999998</v>
      </c>
      <c r="D34" s="821">
        <f t="shared" si="3"/>
        <v>-0.87018115935786122</v>
      </c>
      <c r="E34" s="822"/>
      <c r="F34" s="460">
        <v>504498.37</v>
      </c>
      <c r="G34" s="459">
        <v>100687.47999999998</v>
      </c>
      <c r="H34" s="461">
        <f t="shared" si="4"/>
        <v>-0.8004206039357471</v>
      </c>
      <c r="I34" s="502">
        <f t="shared" si="5"/>
        <v>9.7869192822822554E-2</v>
      </c>
    </row>
    <row r="35" spans="1:13" x14ac:dyDescent="0.2">
      <c r="A35" s="453" t="s">
        <v>509</v>
      </c>
      <c r="B35" s="454">
        <f>SUM(B36:B39)</f>
        <v>296252.87</v>
      </c>
      <c r="C35" s="455">
        <f>SUM(C36:C39)</f>
        <v>195694.11</v>
      </c>
      <c r="D35" s="456">
        <f t="shared" si="3"/>
        <v>-0.33943556394913577</v>
      </c>
      <c r="E35" s="820"/>
      <c r="F35" s="454">
        <f>SUM(F36:F39)</f>
        <v>1326767.3950000003</v>
      </c>
      <c r="G35" s="455">
        <f>SUM(G36:G39)</f>
        <v>795635.71</v>
      </c>
      <c r="H35" s="457">
        <f t="shared" si="4"/>
        <v>-0.40032012167438003</v>
      </c>
      <c r="I35" s="501">
        <f>SUM(I36:I39)</f>
        <v>1</v>
      </c>
    </row>
    <row r="36" spans="1:13" x14ac:dyDescent="0.2">
      <c r="A36" s="447" t="s">
        <v>229</v>
      </c>
      <c r="B36" s="458">
        <v>296013</v>
      </c>
      <c r="C36" s="459">
        <v>195296</v>
      </c>
      <c r="D36" s="821">
        <f t="shared" si="3"/>
        <v>-0.34024519193413805</v>
      </c>
      <c r="E36" s="822"/>
      <c r="F36" s="460">
        <v>1323904.1800000002</v>
      </c>
      <c r="G36" s="459">
        <v>792665</v>
      </c>
      <c r="H36" s="461">
        <f t="shared" si="4"/>
        <v>-0.40126709170145541</v>
      </c>
      <c r="I36" s="502">
        <f>G36/$G$35</f>
        <v>0.99626624350483217</v>
      </c>
    </row>
    <row r="37" spans="1:13" x14ac:dyDescent="0.2">
      <c r="A37" s="447" t="s">
        <v>216</v>
      </c>
      <c r="B37" s="458">
        <v>239.87</v>
      </c>
      <c r="C37" s="459">
        <v>398.11</v>
      </c>
      <c r="D37" s="821">
        <f t="shared" si="3"/>
        <v>0.65969066577729607</v>
      </c>
      <c r="E37" s="822"/>
      <c r="F37" s="460">
        <v>1963.2149999999997</v>
      </c>
      <c r="G37" s="459">
        <v>2070.71</v>
      </c>
      <c r="H37" s="461">
        <f t="shared" si="4"/>
        <v>5.4754573492969624E-2</v>
      </c>
      <c r="I37" s="502">
        <f t="shared" ref="I37:I38" si="6">G37/$G$35</f>
        <v>2.602585547599416E-3</v>
      </c>
    </row>
    <row r="38" spans="1:13" x14ac:dyDescent="0.2">
      <c r="A38" s="447" t="s">
        <v>233</v>
      </c>
      <c r="B38" s="823">
        <v>0</v>
      </c>
      <c r="C38" s="824">
        <v>0</v>
      </c>
      <c r="D38" s="821" t="s">
        <v>215</v>
      </c>
      <c r="E38" s="822"/>
      <c r="F38" s="460">
        <v>0</v>
      </c>
      <c r="G38" s="459">
        <v>900</v>
      </c>
      <c r="H38" s="461" t="s">
        <v>214</v>
      </c>
      <c r="I38" s="502">
        <f t="shared" si="6"/>
        <v>1.1311709475684544E-3</v>
      </c>
    </row>
    <row r="39" spans="1:13" x14ac:dyDescent="0.2">
      <c r="A39" s="447" t="s">
        <v>219</v>
      </c>
      <c r="B39" s="823">
        <v>0</v>
      </c>
      <c r="C39" s="824">
        <v>0</v>
      </c>
      <c r="D39" s="821" t="s">
        <v>215</v>
      </c>
      <c r="E39" s="822"/>
      <c r="F39" s="460">
        <v>900</v>
      </c>
      <c r="G39" s="459">
        <v>0</v>
      </c>
      <c r="H39" s="461" t="s">
        <v>215</v>
      </c>
      <c r="I39" s="825" t="s">
        <v>215</v>
      </c>
    </row>
    <row r="40" spans="1:13" x14ac:dyDescent="0.2">
      <c r="A40" s="453" t="s">
        <v>510</v>
      </c>
      <c r="B40" s="454">
        <f>SUM(B41:B45)</f>
        <v>155267.242</v>
      </c>
      <c r="C40" s="455">
        <f>SUM(C41:C45)</f>
        <v>113748.33</v>
      </c>
      <c r="D40" s="456">
        <f t="shared" ref="D40:D44" si="7">(C40-B40)/B40</f>
        <v>-0.26740290782005388</v>
      </c>
      <c r="E40" s="820"/>
      <c r="F40" s="454">
        <f>SUM(F41:F45)</f>
        <v>652639.08699999994</v>
      </c>
      <c r="G40" s="455">
        <f>SUM(G41:G45)</f>
        <v>699918.51840000006</v>
      </c>
      <c r="H40" s="457">
        <f t="shared" ref="H40:H58" si="8">(G40-F40)/F40</f>
        <v>7.244345663899858E-2</v>
      </c>
      <c r="I40" s="501">
        <f>SUM(I41:I45)</f>
        <v>0.99999999999999989</v>
      </c>
    </row>
    <row r="41" spans="1:13" x14ac:dyDescent="0.2">
      <c r="A41" s="447" t="s">
        <v>218</v>
      </c>
      <c r="B41" s="458">
        <v>112930</v>
      </c>
      <c r="C41" s="459">
        <v>110186</v>
      </c>
      <c r="D41" s="821">
        <f>(C41-B41)/B41</f>
        <v>-2.4298237846453557E-2</v>
      </c>
      <c r="E41" s="822"/>
      <c r="F41" s="460">
        <v>483309.44500000001</v>
      </c>
      <c r="G41" s="459">
        <v>583791</v>
      </c>
      <c r="H41" s="461">
        <f t="shared" si="8"/>
        <v>0.2079031478476486</v>
      </c>
      <c r="I41" s="502">
        <f>G41/$G$40</f>
        <v>0.83408423216824545</v>
      </c>
    </row>
    <row r="42" spans="1:13" x14ac:dyDescent="0.2">
      <c r="A42" s="447" t="s">
        <v>216</v>
      </c>
      <c r="B42" s="458">
        <v>6064</v>
      </c>
      <c r="C42" s="459">
        <v>1290</v>
      </c>
      <c r="D42" s="821">
        <f t="shared" si="7"/>
        <v>-0.78726912928759896</v>
      </c>
      <c r="E42" s="822"/>
      <c r="F42" s="460">
        <v>33020</v>
      </c>
      <c r="G42" s="459">
        <v>49152</v>
      </c>
      <c r="H42" s="461">
        <f t="shared" si="8"/>
        <v>0.48855239248940036</v>
      </c>
      <c r="I42" s="502">
        <f t="shared" ref="I42:I45" si="9">G42/$G$40</f>
        <v>7.0225317244585125E-2</v>
      </c>
    </row>
    <row r="43" spans="1:13" x14ac:dyDescent="0.2">
      <c r="A43" s="447" t="s">
        <v>221</v>
      </c>
      <c r="B43" s="458">
        <v>30087.95</v>
      </c>
      <c r="C43" s="459">
        <v>0</v>
      </c>
      <c r="D43" s="821" t="s">
        <v>215</v>
      </c>
      <c r="E43" s="822"/>
      <c r="F43" s="460">
        <v>107627.39</v>
      </c>
      <c r="G43" s="459">
        <v>28730.13</v>
      </c>
      <c r="H43" s="461">
        <f t="shared" si="8"/>
        <v>-0.73305930767251715</v>
      </c>
      <c r="I43" s="502">
        <f t="shared" si="9"/>
        <v>4.1047820917321225E-2</v>
      </c>
    </row>
    <row r="44" spans="1:13" x14ac:dyDescent="0.2">
      <c r="A44" s="447" t="s">
        <v>232</v>
      </c>
      <c r="B44" s="458">
        <v>843.29200000000003</v>
      </c>
      <c r="C44" s="459">
        <v>2272.33</v>
      </c>
      <c r="D44" s="821">
        <f t="shared" si="7"/>
        <v>1.6945945176759651</v>
      </c>
      <c r="E44" s="822"/>
      <c r="F44" s="460">
        <v>843.29200000000003</v>
      </c>
      <c r="G44" s="459">
        <v>19642.868399999999</v>
      </c>
      <c r="H44" s="461" t="s">
        <v>214</v>
      </c>
      <c r="I44" s="502">
        <f t="shared" si="9"/>
        <v>2.8064507344230882E-2</v>
      </c>
    </row>
    <row r="45" spans="1:13" x14ac:dyDescent="0.2">
      <c r="A45" s="447" t="s">
        <v>217</v>
      </c>
      <c r="B45" s="458">
        <v>5342</v>
      </c>
      <c r="C45" s="459">
        <v>0</v>
      </c>
      <c r="D45" s="821" t="s">
        <v>215</v>
      </c>
      <c r="E45" s="822"/>
      <c r="F45" s="460">
        <v>27838.959999999999</v>
      </c>
      <c r="G45" s="459">
        <v>18602.52</v>
      </c>
      <c r="H45" s="461">
        <f t="shared" si="8"/>
        <v>-0.33178107228143577</v>
      </c>
      <c r="I45" s="502">
        <f t="shared" si="9"/>
        <v>2.6578122325617265E-2</v>
      </c>
    </row>
    <row r="46" spans="1:13" x14ac:dyDescent="0.2">
      <c r="A46" s="453" t="s">
        <v>511</v>
      </c>
      <c r="B46" s="454">
        <f>SUM(B47:B51)</f>
        <v>87156</v>
      </c>
      <c r="C46" s="455">
        <f>SUM(C47:C51)</f>
        <v>87811.5</v>
      </c>
      <c r="D46" s="456">
        <f t="shared" ref="D46:D58" si="10">(C46-B46)/B46</f>
        <v>7.5209968332644915E-3</v>
      </c>
      <c r="E46" s="820"/>
      <c r="F46" s="454">
        <f>SUM(F47:F51)</f>
        <v>463611.326</v>
      </c>
      <c r="G46" s="455">
        <f>SUM(G47:G51)</f>
        <v>560847</v>
      </c>
      <c r="H46" s="457">
        <f t="shared" si="8"/>
        <v>0.20973532902860961</v>
      </c>
      <c r="I46" s="501">
        <f>SUM(I47:I51)</f>
        <v>0.99999999999999989</v>
      </c>
      <c r="L46" s="728"/>
      <c r="M46" s="728"/>
    </row>
    <row r="47" spans="1:13" x14ac:dyDescent="0.2">
      <c r="A47" s="447" t="s">
        <v>217</v>
      </c>
      <c r="B47" s="458">
        <v>49070</v>
      </c>
      <c r="C47" s="459">
        <v>50126</v>
      </c>
      <c r="D47" s="821">
        <f t="shared" si="10"/>
        <v>2.1520277155084575E-2</v>
      </c>
      <c r="E47" s="822"/>
      <c r="F47" s="460">
        <v>296871.12599999999</v>
      </c>
      <c r="G47" s="459">
        <v>309338</v>
      </c>
      <c r="H47" s="461">
        <f t="shared" si="8"/>
        <v>4.1994228835848489E-2</v>
      </c>
      <c r="I47" s="502">
        <f>G47/$G$46</f>
        <v>0.55155505868802013</v>
      </c>
    </row>
    <row r="48" spans="1:13" x14ac:dyDescent="0.2">
      <c r="A48" s="447" t="s">
        <v>224</v>
      </c>
      <c r="B48" s="458">
        <v>33974</v>
      </c>
      <c r="C48" s="459">
        <v>36625</v>
      </c>
      <c r="D48" s="821">
        <f t="shared" si="10"/>
        <v>7.8030258432919289E-2</v>
      </c>
      <c r="E48" s="822"/>
      <c r="F48" s="460">
        <v>142450.20000000001</v>
      </c>
      <c r="G48" s="459">
        <v>245096</v>
      </c>
      <c r="H48" s="461">
        <f t="shared" si="8"/>
        <v>0.72057322488841702</v>
      </c>
      <c r="I48" s="502">
        <f>G48/$G$46</f>
        <v>0.43701045026540214</v>
      </c>
    </row>
    <row r="49" spans="1:9" x14ac:dyDescent="0.2">
      <c r="A49" s="447" t="s">
        <v>230</v>
      </c>
      <c r="B49" s="458">
        <v>892</v>
      </c>
      <c r="C49" s="459">
        <v>860</v>
      </c>
      <c r="D49" s="821">
        <f t="shared" si="10"/>
        <v>-3.5874439461883408E-2</v>
      </c>
      <c r="E49" s="822"/>
      <c r="F49" s="460">
        <v>5320</v>
      </c>
      <c r="G49" s="459">
        <v>5160</v>
      </c>
      <c r="H49" s="461">
        <f t="shared" si="8"/>
        <v>-3.007518796992481E-2</v>
      </c>
      <c r="I49" s="502">
        <f>G49/$G$46</f>
        <v>9.2003701544271441E-3</v>
      </c>
    </row>
    <row r="50" spans="1:9" x14ac:dyDescent="0.2">
      <c r="A50" s="447" t="s">
        <v>231</v>
      </c>
      <c r="B50" s="458">
        <v>3200</v>
      </c>
      <c r="C50" s="459">
        <v>200</v>
      </c>
      <c r="D50" s="821">
        <f t="shared" si="10"/>
        <v>-0.9375</v>
      </c>
      <c r="E50" s="822"/>
      <c r="F50" s="460">
        <v>18950</v>
      </c>
      <c r="G50" s="459">
        <v>1250</v>
      </c>
      <c r="H50" s="461">
        <f t="shared" si="8"/>
        <v>-0.93403693931398413</v>
      </c>
      <c r="I50" s="502">
        <f>G50/$G$46</f>
        <v>2.2287718397352575E-3</v>
      </c>
    </row>
    <row r="51" spans="1:9" x14ac:dyDescent="0.2">
      <c r="A51" s="447" t="s">
        <v>221</v>
      </c>
      <c r="B51" s="458">
        <v>20</v>
      </c>
      <c r="C51" s="981">
        <v>0.5</v>
      </c>
      <c r="D51" s="821">
        <f t="shared" si="10"/>
        <v>-0.97499999999999998</v>
      </c>
      <c r="E51" s="822"/>
      <c r="F51" s="460">
        <v>20</v>
      </c>
      <c r="G51" s="459">
        <v>3</v>
      </c>
      <c r="H51" s="461">
        <f t="shared" si="8"/>
        <v>-0.85</v>
      </c>
      <c r="I51" s="1058">
        <f>G51/$G$46</f>
        <v>5.3490524153646181E-6</v>
      </c>
    </row>
    <row r="52" spans="1:9" x14ac:dyDescent="0.2">
      <c r="A52" s="453" t="s">
        <v>512</v>
      </c>
      <c r="B52" s="454">
        <f>SUM(B53:B58)</f>
        <v>95438.444000000003</v>
      </c>
      <c r="C52" s="455">
        <f>SUM(C53:C58)</f>
        <v>81193.340000000011</v>
      </c>
      <c r="D52" s="456">
        <f t="shared" si="10"/>
        <v>-0.14925960025081708</v>
      </c>
      <c r="E52" s="820"/>
      <c r="F52" s="454">
        <f>SUM(F53:F58)</f>
        <v>438457.81300000002</v>
      </c>
      <c r="G52" s="455">
        <f>SUM(G53:G58)</f>
        <v>504978.93000000005</v>
      </c>
      <c r="H52" s="457">
        <f t="shared" si="8"/>
        <v>0.15171611732689097</v>
      </c>
      <c r="I52" s="501">
        <f>SUM(I53:I58)</f>
        <v>0.99999999999999989</v>
      </c>
    </row>
    <row r="53" spans="1:9" x14ac:dyDescent="0.2">
      <c r="A53" s="447" t="s">
        <v>217</v>
      </c>
      <c r="B53" s="458">
        <v>49771.9</v>
      </c>
      <c r="C53" s="459">
        <v>51546.720000000001</v>
      </c>
      <c r="D53" s="821">
        <f t="shared" si="10"/>
        <v>3.565907670794162E-2</v>
      </c>
      <c r="E53" s="822"/>
      <c r="F53" s="460">
        <v>233642.75000000003</v>
      </c>
      <c r="G53" s="459">
        <v>310120.87</v>
      </c>
      <c r="H53" s="461">
        <f t="shared" si="8"/>
        <v>0.32732930938366356</v>
      </c>
      <c r="I53" s="502">
        <f t="shared" ref="I53:I58" si="11">G53/$G$52</f>
        <v>0.61412635572735674</v>
      </c>
    </row>
    <row r="54" spans="1:9" x14ac:dyDescent="0.2">
      <c r="A54" s="447" t="s">
        <v>230</v>
      </c>
      <c r="B54" s="458">
        <v>17695.45</v>
      </c>
      <c r="C54" s="459">
        <v>7907.880000000001</v>
      </c>
      <c r="D54" s="821">
        <f t="shared" si="10"/>
        <v>-0.55311224071724652</v>
      </c>
      <c r="E54" s="822"/>
      <c r="F54" s="460">
        <v>93920.8</v>
      </c>
      <c r="G54" s="459">
        <v>77725.440000000002</v>
      </c>
      <c r="H54" s="461">
        <f t="shared" si="8"/>
        <v>-0.17243635062733709</v>
      </c>
      <c r="I54" s="502">
        <f t="shared" si="11"/>
        <v>0.15391818426958923</v>
      </c>
    </row>
    <row r="55" spans="1:9" x14ac:dyDescent="0.2">
      <c r="A55" s="447" t="s">
        <v>227</v>
      </c>
      <c r="B55" s="458">
        <v>8922.99</v>
      </c>
      <c r="C55" s="459">
        <v>9551.4699999999993</v>
      </c>
      <c r="D55" s="821">
        <f t="shared" si="10"/>
        <v>7.0433789570536282E-2</v>
      </c>
      <c r="E55" s="822"/>
      <c r="F55" s="460">
        <v>51413.85</v>
      </c>
      <c r="G55" s="459">
        <v>54941.22</v>
      </c>
      <c r="H55" s="461">
        <f t="shared" si="8"/>
        <v>6.860738886506268E-2</v>
      </c>
      <c r="I55" s="502">
        <f t="shared" si="11"/>
        <v>0.10879903444684315</v>
      </c>
    </row>
    <row r="56" spans="1:9" x14ac:dyDescent="0.2">
      <c r="A56" s="447" t="s">
        <v>216</v>
      </c>
      <c r="B56" s="458">
        <v>9707.2800000000007</v>
      </c>
      <c r="C56" s="459">
        <v>8133.4</v>
      </c>
      <c r="D56" s="821">
        <f t="shared" si="10"/>
        <v>-0.16213398603934376</v>
      </c>
      <c r="E56" s="822"/>
      <c r="F56" s="460">
        <v>21939.739999999998</v>
      </c>
      <c r="G56" s="459">
        <v>22539.279999999999</v>
      </c>
      <c r="H56" s="461">
        <f t="shared" si="8"/>
        <v>2.7326668410838091E-2</v>
      </c>
      <c r="I56" s="502">
        <f t="shared" si="11"/>
        <v>4.4634099882147553E-2</v>
      </c>
    </row>
    <row r="57" spans="1:9" x14ac:dyDescent="0.2">
      <c r="A57" s="447" t="s">
        <v>235</v>
      </c>
      <c r="B57" s="458">
        <v>5558.05</v>
      </c>
      <c r="C57" s="459">
        <v>2896.87</v>
      </c>
      <c r="D57" s="821">
        <f t="shared" si="10"/>
        <v>-0.47879741995843872</v>
      </c>
      <c r="E57" s="822"/>
      <c r="F57" s="460">
        <v>18501.36</v>
      </c>
      <c r="G57" s="459">
        <v>19206.12</v>
      </c>
      <c r="H57" s="461">
        <f t="shared" si="8"/>
        <v>3.8092334833763487E-2</v>
      </c>
      <c r="I57" s="502">
        <f t="shared" si="11"/>
        <v>3.8033507655458015E-2</v>
      </c>
    </row>
    <row r="58" spans="1:9" x14ac:dyDescent="0.2">
      <c r="A58" s="447" t="s">
        <v>220</v>
      </c>
      <c r="B58" s="458">
        <v>3782.7739999999903</v>
      </c>
      <c r="C58" s="459">
        <v>1157.0000000000146</v>
      </c>
      <c r="D58" s="821">
        <f t="shared" si="10"/>
        <v>-0.69413980322376712</v>
      </c>
      <c r="E58" s="822"/>
      <c r="F58" s="460">
        <v>19039.313000000024</v>
      </c>
      <c r="G58" s="459">
        <v>20446</v>
      </c>
      <c r="H58" s="461">
        <f t="shared" si="8"/>
        <v>7.3883285599641885E-2</v>
      </c>
      <c r="I58" s="502">
        <f t="shared" si="11"/>
        <v>4.0488818018605245E-2</v>
      </c>
    </row>
    <row r="59" spans="1:9" x14ac:dyDescent="0.2">
      <c r="A59" s="453" t="s">
        <v>513</v>
      </c>
      <c r="B59" s="454">
        <f>SUM(B60:B61)</f>
        <v>170341.06</v>
      </c>
      <c r="C59" s="455">
        <f>SUM(C60:C61)</f>
        <v>165794.69</v>
      </c>
      <c r="D59" s="456">
        <f>(C59-B59)/B59</f>
        <v>-2.6689806908563297E-2</v>
      </c>
      <c r="E59" s="820"/>
      <c r="F59" s="454">
        <f>SUM(F60:F61)</f>
        <v>756083.37999999989</v>
      </c>
      <c r="G59" s="455">
        <f>SUM(G60:G61)</f>
        <v>458820.25</v>
      </c>
      <c r="H59" s="457">
        <f>(G59-F59)/F59</f>
        <v>-0.39316183619854195</v>
      </c>
      <c r="I59" s="501">
        <f>SUM(I60:I61)</f>
        <v>1</v>
      </c>
    </row>
    <row r="60" spans="1:9" x14ac:dyDescent="0.2">
      <c r="A60" s="447" t="s">
        <v>221</v>
      </c>
      <c r="B60" s="458">
        <v>170041.06</v>
      </c>
      <c r="C60" s="459">
        <v>165406.69</v>
      </c>
      <c r="D60" s="831">
        <f>(C60-B60)/B60</f>
        <v>-2.7254417256631989E-2</v>
      </c>
      <c r="E60" s="822"/>
      <c r="F60" s="460">
        <v>753400.37999999989</v>
      </c>
      <c r="G60" s="459">
        <v>456319.25</v>
      </c>
      <c r="H60" s="461">
        <f>(G60-F60)/F60</f>
        <v>-0.39432038778637191</v>
      </c>
      <c r="I60" s="502">
        <f>G60/$G$59</f>
        <v>0.99454906360388406</v>
      </c>
    </row>
    <row r="61" spans="1:9" x14ac:dyDescent="0.2">
      <c r="A61" s="447" t="s">
        <v>218</v>
      </c>
      <c r="B61" s="458">
        <v>300</v>
      </c>
      <c r="C61" s="459">
        <v>388</v>
      </c>
      <c r="D61" s="831">
        <f>(C61-B61)/B61</f>
        <v>0.29333333333333333</v>
      </c>
      <c r="E61" s="822"/>
      <c r="F61" s="460">
        <v>2683</v>
      </c>
      <c r="G61" s="459">
        <v>2501</v>
      </c>
      <c r="H61" s="461">
        <f>(G61-F61)/F61</f>
        <v>-6.7834513604174432E-2</v>
      </c>
      <c r="I61" s="502">
        <f>G61/$G$59</f>
        <v>5.4509363961159083E-3</v>
      </c>
    </row>
    <row r="62" spans="1:9" x14ac:dyDescent="0.2">
      <c r="A62" s="453" t="s">
        <v>514</v>
      </c>
      <c r="B62" s="454">
        <f>SUM(B63)</f>
        <v>86648.54</v>
      </c>
      <c r="C62" s="455">
        <f>SUM(C63)</f>
        <v>75823.17</v>
      </c>
      <c r="D62" s="456">
        <f t="shared" ref="D62:D66" si="12">(C62-B62)/B62</f>
        <v>-0.12493424586265385</v>
      </c>
      <c r="E62" s="820"/>
      <c r="F62" s="454">
        <f>SUM(F63)</f>
        <v>443012.26</v>
      </c>
      <c r="G62" s="455">
        <f>SUM(G63)</f>
        <v>434404.18</v>
      </c>
      <c r="H62" s="457">
        <f t="shared" ref="H62:H66" si="13">(G62-F62)/F62</f>
        <v>-1.9430794082312793E-2</v>
      </c>
      <c r="I62" s="501">
        <f>SUM(I63)</f>
        <v>1</v>
      </c>
    </row>
    <row r="63" spans="1:9" x14ac:dyDescent="0.2">
      <c r="A63" s="447" t="s">
        <v>221</v>
      </c>
      <c r="B63" s="458">
        <v>86648.54</v>
      </c>
      <c r="C63" s="459">
        <v>75823.17</v>
      </c>
      <c r="D63" s="821">
        <f t="shared" si="12"/>
        <v>-0.12493424586265385</v>
      </c>
      <c r="E63" s="822"/>
      <c r="F63" s="460">
        <v>443012.26</v>
      </c>
      <c r="G63" s="459">
        <v>434404.18</v>
      </c>
      <c r="H63" s="461">
        <f t="shared" si="13"/>
        <v>-1.9430794082312793E-2</v>
      </c>
      <c r="I63" s="502">
        <f>G63/$G$62</f>
        <v>1</v>
      </c>
    </row>
    <row r="64" spans="1:9" x14ac:dyDescent="0.2">
      <c r="A64" s="453" t="s">
        <v>515</v>
      </c>
      <c r="B64" s="454">
        <f>SUM(B65:B67)</f>
        <v>42340.075000000004</v>
      </c>
      <c r="C64" s="455">
        <f>SUM(C65:C67)</f>
        <v>29773.06</v>
      </c>
      <c r="D64" s="456">
        <f t="shared" si="12"/>
        <v>-0.29681135425480476</v>
      </c>
      <c r="E64" s="820"/>
      <c r="F64" s="454">
        <f>SUM(F65:F67)</f>
        <v>220676.06999999998</v>
      </c>
      <c r="G64" s="455">
        <f>SUM(G65:G67)</f>
        <v>239480.72399999999</v>
      </c>
      <c r="H64" s="457">
        <f t="shared" si="13"/>
        <v>8.521383401471673E-2</v>
      </c>
      <c r="I64" s="501">
        <f>SUM(I65:I67)</f>
        <v>1</v>
      </c>
    </row>
    <row r="65" spans="1:9" x14ac:dyDescent="0.2">
      <c r="A65" s="463" t="s">
        <v>216</v>
      </c>
      <c r="B65" s="464">
        <v>40557.025000000001</v>
      </c>
      <c r="C65" s="465">
        <v>28729.760000000002</v>
      </c>
      <c r="D65" s="821">
        <f t="shared" si="12"/>
        <v>-0.29162062552665041</v>
      </c>
      <c r="E65" s="826"/>
      <c r="F65" s="464">
        <v>174804.98499999999</v>
      </c>
      <c r="G65" s="465">
        <v>233944.144</v>
      </c>
      <c r="H65" s="461">
        <f t="shared" si="13"/>
        <v>0.33831506006536383</v>
      </c>
      <c r="I65" s="503">
        <f>G65/$G$64</f>
        <v>0.97688089501516628</v>
      </c>
    </row>
    <row r="66" spans="1:9" x14ac:dyDescent="0.2">
      <c r="A66" s="463" t="s">
        <v>218</v>
      </c>
      <c r="B66" s="464">
        <v>1783.05</v>
      </c>
      <c r="C66" s="465">
        <v>1043.3</v>
      </c>
      <c r="D66" s="821">
        <f t="shared" si="12"/>
        <v>-0.41487899946720508</v>
      </c>
      <c r="E66" s="826"/>
      <c r="F66" s="464">
        <v>42374.71</v>
      </c>
      <c r="G66" s="465">
        <v>5536.58</v>
      </c>
      <c r="H66" s="461">
        <f t="shared" si="13"/>
        <v>-0.86934235066151477</v>
      </c>
      <c r="I66" s="503">
        <f>G66/$G$64</f>
        <v>2.3119104984833772E-2</v>
      </c>
    </row>
    <row r="67" spans="1:9" x14ac:dyDescent="0.2">
      <c r="A67" s="447" t="s">
        <v>235</v>
      </c>
      <c r="B67" s="464">
        <v>0</v>
      </c>
      <c r="C67" s="465">
        <v>0</v>
      </c>
      <c r="D67" s="821" t="s">
        <v>215</v>
      </c>
      <c r="E67" s="826"/>
      <c r="F67" s="827">
        <v>3496.375</v>
      </c>
      <c r="G67" s="465">
        <v>0</v>
      </c>
      <c r="H67" s="461" t="s">
        <v>215</v>
      </c>
      <c r="I67" s="503" t="s">
        <v>215</v>
      </c>
    </row>
    <row r="68" spans="1:9" x14ac:dyDescent="0.2">
      <c r="A68" s="453" t="s">
        <v>516</v>
      </c>
      <c r="B68" s="454">
        <f>SUM(B69:B71)</f>
        <v>28193.72</v>
      </c>
      <c r="C68" s="455">
        <f>SUM(C69:C71)</f>
        <v>32041.040000000001</v>
      </c>
      <c r="D68" s="456">
        <f t="shared" ref="D68:D77" si="14">(C68-B68)/B68</f>
        <v>0.13646017623782883</v>
      </c>
      <c r="E68" s="820"/>
      <c r="F68" s="454">
        <f>SUM(F69:F71)</f>
        <v>207715.51</v>
      </c>
      <c r="G68" s="455">
        <f>SUM(G69:G71)</f>
        <v>192420.40300000002</v>
      </c>
      <c r="H68" s="457">
        <f t="shared" ref="H68:H84" si="15">(G68-F68)/F68</f>
        <v>-7.3634881670607985E-2</v>
      </c>
      <c r="I68" s="501">
        <f>SUM(I69:I71)</f>
        <v>1</v>
      </c>
    </row>
    <row r="69" spans="1:9" x14ac:dyDescent="0.2">
      <c r="A69" s="462" t="s">
        <v>216</v>
      </c>
      <c r="B69" s="374">
        <v>23655</v>
      </c>
      <c r="C69" s="374">
        <v>24630.39</v>
      </c>
      <c r="D69" s="821">
        <f t="shared" si="14"/>
        <v>4.1233988585922615E-2</v>
      </c>
      <c r="E69" s="822"/>
      <c r="F69" s="460">
        <v>137465.29999999999</v>
      </c>
      <c r="G69" s="459">
        <v>132110.90000000002</v>
      </c>
      <c r="H69" s="461">
        <f t="shared" si="15"/>
        <v>-3.8950920705079502E-2</v>
      </c>
      <c r="I69" s="502">
        <f>G69/$G$68</f>
        <v>0.68657428183434377</v>
      </c>
    </row>
    <row r="70" spans="1:9" x14ac:dyDescent="0.2">
      <c r="A70" s="462" t="s">
        <v>218</v>
      </c>
      <c r="B70" s="374">
        <v>3116.7200000000003</v>
      </c>
      <c r="C70" s="374">
        <v>6328.33</v>
      </c>
      <c r="D70" s="821">
        <f t="shared" si="14"/>
        <v>1.0304454683128415</v>
      </c>
      <c r="E70" s="822"/>
      <c r="F70" s="460">
        <v>55862.48</v>
      </c>
      <c r="G70" s="459">
        <v>51703.28</v>
      </c>
      <c r="H70" s="461">
        <f t="shared" si="15"/>
        <v>-7.445426697848008E-2</v>
      </c>
      <c r="I70" s="502">
        <f>G70/$G$68</f>
        <v>0.26869957236291619</v>
      </c>
    </row>
    <row r="71" spans="1:9" x14ac:dyDescent="0.2">
      <c r="A71" s="462" t="s">
        <v>227</v>
      </c>
      <c r="B71" s="374">
        <v>1422</v>
      </c>
      <c r="C71" s="374">
        <v>1082.32</v>
      </c>
      <c r="D71" s="821">
        <f t="shared" si="14"/>
        <v>-0.23887482419127992</v>
      </c>
      <c r="E71" s="822"/>
      <c r="F71" s="460">
        <v>14387.73</v>
      </c>
      <c r="G71" s="459">
        <v>8606.223</v>
      </c>
      <c r="H71" s="461">
        <f t="shared" si="15"/>
        <v>-0.401835939373341</v>
      </c>
      <c r="I71" s="502">
        <f>G71/$G$68</f>
        <v>4.472614580274005E-2</v>
      </c>
    </row>
    <row r="72" spans="1:9" x14ac:dyDescent="0.2">
      <c r="A72" s="453" t="s">
        <v>517</v>
      </c>
      <c r="B72" s="454">
        <f>SUM(B73:B77)</f>
        <v>25211.119999999999</v>
      </c>
      <c r="C72" s="455">
        <f>SUM(C73:C77)</f>
        <v>38017.039999999994</v>
      </c>
      <c r="D72" s="456">
        <f t="shared" si="14"/>
        <v>0.50794728675282952</v>
      </c>
      <c r="E72" s="820"/>
      <c r="F72" s="454">
        <f>SUM(F73:F77)</f>
        <v>132960.967</v>
      </c>
      <c r="G72" s="455">
        <f>SUM(G73:G77)</f>
        <v>156393.40000000002</v>
      </c>
      <c r="H72" s="457">
        <f t="shared" si="15"/>
        <v>0.17623542855250157</v>
      </c>
      <c r="I72" s="501">
        <f>SUM(I73:I77)</f>
        <v>1</v>
      </c>
    </row>
    <row r="73" spans="1:9" x14ac:dyDescent="0.2">
      <c r="A73" s="463" t="s">
        <v>216</v>
      </c>
      <c r="B73" s="827">
        <v>24668.82</v>
      </c>
      <c r="C73" s="828">
        <v>26358.2</v>
      </c>
      <c r="D73" s="821">
        <f t="shared" si="14"/>
        <v>6.8482400049941633E-2</v>
      </c>
      <c r="E73" s="826"/>
      <c r="F73" s="464">
        <v>54872.866999999998</v>
      </c>
      <c r="G73" s="465">
        <v>84349.1</v>
      </c>
      <c r="H73" s="461">
        <f t="shared" si="15"/>
        <v>0.53717318980253037</v>
      </c>
      <c r="I73" s="503">
        <f>G73/$G$72</f>
        <v>0.53933925600440935</v>
      </c>
    </row>
    <row r="74" spans="1:9" x14ac:dyDescent="0.2">
      <c r="A74" s="463" t="s">
        <v>218</v>
      </c>
      <c r="B74" s="827">
        <v>0</v>
      </c>
      <c r="C74" s="459">
        <v>11243.14</v>
      </c>
      <c r="D74" s="821" t="s">
        <v>214</v>
      </c>
      <c r="E74" s="826"/>
      <c r="F74" s="464">
        <v>75412</v>
      </c>
      <c r="G74" s="465">
        <v>69827.98000000001</v>
      </c>
      <c r="H74" s="461">
        <f t="shared" si="15"/>
        <v>-7.4046836047313283E-2</v>
      </c>
      <c r="I74" s="503">
        <f>G74/$G$72</f>
        <v>0.44648930197821646</v>
      </c>
    </row>
    <row r="75" spans="1:9" x14ac:dyDescent="0.2">
      <c r="A75" s="447" t="s">
        <v>229</v>
      </c>
      <c r="B75" s="464">
        <v>355</v>
      </c>
      <c r="C75" s="465">
        <v>195</v>
      </c>
      <c r="D75" s="821">
        <f t="shared" si="14"/>
        <v>-0.45070422535211269</v>
      </c>
      <c r="E75" s="826"/>
      <c r="F75" s="464">
        <v>1955</v>
      </c>
      <c r="G75" s="465">
        <v>1107</v>
      </c>
      <c r="H75" s="461">
        <f t="shared" si="15"/>
        <v>-0.43375959079283888</v>
      </c>
      <c r="I75" s="829">
        <f>G75/$G$72</f>
        <v>7.0783038158899279E-3</v>
      </c>
    </row>
    <row r="76" spans="1:9" x14ac:dyDescent="0.2">
      <c r="A76" s="447" t="s">
        <v>224</v>
      </c>
      <c r="B76" s="464">
        <v>166</v>
      </c>
      <c r="C76" s="465">
        <v>200</v>
      </c>
      <c r="D76" s="821">
        <f t="shared" si="14"/>
        <v>0.20481927710843373</v>
      </c>
      <c r="E76" s="826"/>
      <c r="F76" s="464">
        <v>635</v>
      </c>
      <c r="G76" s="465">
        <v>1019.5</v>
      </c>
      <c r="H76" s="461">
        <f t="shared" si="15"/>
        <v>0.60551181102362206</v>
      </c>
      <c r="I76" s="829">
        <f>G76/$G$72</f>
        <v>6.5188172902437046E-3</v>
      </c>
    </row>
    <row r="77" spans="1:9" x14ac:dyDescent="0.2">
      <c r="A77" s="447" t="s">
        <v>236</v>
      </c>
      <c r="B77" s="1059">
        <v>21.3</v>
      </c>
      <c r="C77" s="981">
        <v>20.7</v>
      </c>
      <c r="D77" s="821">
        <f t="shared" si="14"/>
        <v>-2.8169014084507109E-2</v>
      </c>
      <c r="E77" s="830"/>
      <c r="F77" s="458">
        <v>86.100000000000009</v>
      </c>
      <c r="G77" s="459">
        <v>89.820000000000007</v>
      </c>
      <c r="H77" s="461">
        <f t="shared" si="15"/>
        <v>4.3205574912891967E-2</v>
      </c>
      <c r="I77" s="829">
        <f>G77/$G$72</f>
        <v>5.7432091124049985E-4</v>
      </c>
    </row>
    <row r="78" spans="1:9" x14ac:dyDescent="0.2">
      <c r="A78" s="453" t="s">
        <v>523</v>
      </c>
      <c r="B78" s="454">
        <f>SUM(B79:B84)</f>
        <v>4451</v>
      </c>
      <c r="C78" s="455">
        <f>SUM(C79:C84)</f>
        <v>25825.4</v>
      </c>
      <c r="D78" s="456">
        <f>(C78-B78)/B78</f>
        <v>4.8021568186924286</v>
      </c>
      <c r="E78" s="820"/>
      <c r="F78" s="454">
        <f>SUM(F79:F84)</f>
        <v>22056</v>
      </c>
      <c r="G78" s="455">
        <f>SUM(G79:G84)</f>
        <v>128411.73999999999</v>
      </c>
      <c r="H78" s="457">
        <f t="shared" si="15"/>
        <v>4.8220774392455565</v>
      </c>
      <c r="I78" s="501">
        <f>SUM(I79:I84)</f>
        <v>1</v>
      </c>
    </row>
    <row r="79" spans="1:9" x14ac:dyDescent="0.2">
      <c r="A79" s="447" t="s">
        <v>223</v>
      </c>
      <c r="B79" s="458">
        <v>2000</v>
      </c>
      <c r="C79" s="459">
        <v>23949</v>
      </c>
      <c r="D79" s="831">
        <f>(C79-B79)/B79</f>
        <v>10.974500000000001</v>
      </c>
      <c r="E79" s="833"/>
      <c r="F79" s="458">
        <v>12000</v>
      </c>
      <c r="G79" s="459">
        <v>107130.2</v>
      </c>
      <c r="H79" s="461">
        <f t="shared" si="15"/>
        <v>7.9275166666666665</v>
      </c>
      <c r="I79" s="505">
        <f>(G79/$G$78)</f>
        <v>0.83427107209979401</v>
      </c>
    </row>
    <row r="80" spans="1:9" x14ac:dyDescent="0.2">
      <c r="A80" s="447" t="s">
        <v>236</v>
      </c>
      <c r="B80" s="458">
        <v>2162</v>
      </c>
      <c r="C80" s="459">
        <v>1597</v>
      </c>
      <c r="D80" s="831">
        <f t="shared" ref="D80" si="16">(C80-B80)/B80</f>
        <v>-0.26133209990749307</v>
      </c>
      <c r="E80" s="833"/>
      <c r="F80" s="458">
        <v>8940</v>
      </c>
      <c r="G80" s="459">
        <v>13151</v>
      </c>
      <c r="H80" s="461">
        <f t="shared" si="15"/>
        <v>0.4710290827740492</v>
      </c>
      <c r="I80" s="505">
        <f t="shared" ref="I80:I81" si="17">(G80/$G$78)</f>
        <v>0.10241275447244934</v>
      </c>
    </row>
    <row r="81" spans="1:9" x14ac:dyDescent="0.2">
      <c r="A81" s="447" t="s">
        <v>231</v>
      </c>
      <c r="B81" s="458">
        <v>0</v>
      </c>
      <c r="C81" s="459">
        <v>0</v>
      </c>
      <c r="D81" s="831" t="s">
        <v>215</v>
      </c>
      <c r="E81" s="833"/>
      <c r="F81" s="458">
        <v>0</v>
      </c>
      <c r="G81" s="459">
        <v>6500</v>
      </c>
      <c r="H81" s="461" t="s">
        <v>214</v>
      </c>
      <c r="I81" s="505">
        <f t="shared" si="17"/>
        <v>5.0618424763966288E-2</v>
      </c>
    </row>
    <row r="82" spans="1:9" x14ac:dyDescent="0.2">
      <c r="A82" s="447" t="s">
        <v>222</v>
      </c>
      <c r="B82" s="458">
        <v>272</v>
      </c>
      <c r="C82" s="459">
        <v>263.39999999999998</v>
      </c>
      <c r="D82" s="831">
        <f>(C82-B82)/B82</f>
        <v>-3.1617647058823611E-2</v>
      </c>
      <c r="E82" s="833"/>
      <c r="F82" s="458">
        <v>966</v>
      </c>
      <c r="G82" s="459">
        <v>963.53</v>
      </c>
      <c r="H82" s="461">
        <f t="shared" si="15"/>
        <v>-2.5569358178054113E-3</v>
      </c>
      <c r="I82" s="505">
        <f>(G82/$G$78)</f>
        <v>7.503441663511452E-3</v>
      </c>
    </row>
    <row r="83" spans="1:9" x14ac:dyDescent="0.2">
      <c r="A83" s="447" t="s">
        <v>224</v>
      </c>
      <c r="B83" s="458">
        <v>0</v>
      </c>
      <c r="C83" s="459">
        <v>0</v>
      </c>
      <c r="D83" s="831" t="s">
        <v>215</v>
      </c>
      <c r="E83" s="833"/>
      <c r="F83" s="458">
        <v>0</v>
      </c>
      <c r="G83" s="459">
        <v>573.01</v>
      </c>
      <c r="H83" s="461" t="s">
        <v>214</v>
      </c>
      <c r="I83" s="505">
        <f>(G83/$G$78)</f>
        <v>4.4622867036923572E-3</v>
      </c>
    </row>
    <row r="84" spans="1:9" x14ac:dyDescent="0.2">
      <c r="A84" s="447" t="s">
        <v>218</v>
      </c>
      <c r="B84" s="458">
        <v>17</v>
      </c>
      <c r="C84" s="459">
        <v>16</v>
      </c>
      <c r="D84" s="831">
        <f>(C84-B84)/B84</f>
        <v>-5.8823529411764705E-2</v>
      </c>
      <c r="E84" s="833"/>
      <c r="F84" s="458">
        <v>150</v>
      </c>
      <c r="G84" s="459">
        <v>94</v>
      </c>
      <c r="H84" s="461">
        <f t="shared" si="15"/>
        <v>-0.37333333333333335</v>
      </c>
      <c r="I84" s="505">
        <f>(G84/$G$78)</f>
        <v>7.3202029658658938E-4</v>
      </c>
    </row>
    <row r="85" spans="1:9" x14ac:dyDescent="0.2">
      <c r="A85" s="453" t="s">
        <v>518</v>
      </c>
      <c r="B85" s="454">
        <f>SUM(B86:B87)</f>
        <v>26717.73</v>
      </c>
      <c r="C85" s="455">
        <f>SUM(C86:C87)</f>
        <v>37282.44</v>
      </c>
      <c r="D85" s="456">
        <f>(C85-B85)/B85</f>
        <v>0.39541944618798092</v>
      </c>
      <c r="E85" s="820"/>
      <c r="F85" s="454">
        <f>SUM(F86:F87)</f>
        <v>58010.904999999999</v>
      </c>
      <c r="G85" s="455">
        <f>SUM(G86:G87)</f>
        <v>49353.409999999996</v>
      </c>
      <c r="H85" s="457">
        <f>(G85-F85)/F85</f>
        <v>-0.1492390956493439</v>
      </c>
      <c r="I85" s="501">
        <f>SUM(I86:I87)</f>
        <v>1</v>
      </c>
    </row>
    <row r="86" spans="1:9" x14ac:dyDescent="0.2">
      <c r="A86" s="463" t="s">
        <v>221</v>
      </c>
      <c r="B86" s="464">
        <v>25678.85</v>
      </c>
      <c r="C86" s="465">
        <v>36761.43</v>
      </c>
      <c r="D86" s="831">
        <f>(C86-B86)/B86</f>
        <v>0.43158396890826506</v>
      </c>
      <c r="E86" s="826"/>
      <c r="F86" s="827">
        <v>42946.63</v>
      </c>
      <c r="G86" s="465">
        <v>41877.629999999997</v>
      </c>
      <c r="H86" s="461">
        <f>(G86-F86)/F86</f>
        <v>-2.4891359345308353E-2</v>
      </c>
      <c r="I86" s="503">
        <f>(G86/$G$85)</f>
        <v>0.84852556287397363</v>
      </c>
    </row>
    <row r="87" spans="1:9" x14ac:dyDescent="0.2">
      <c r="A87" s="463" t="s">
        <v>224</v>
      </c>
      <c r="B87" s="464">
        <v>1038.8800000000001</v>
      </c>
      <c r="C87" s="465">
        <v>521.01</v>
      </c>
      <c r="D87" s="831">
        <f>(C87-B87)/B87</f>
        <v>-0.49848875712305568</v>
      </c>
      <c r="E87" s="826"/>
      <c r="F87" s="827">
        <v>15064.275000000001</v>
      </c>
      <c r="G87" s="465">
        <v>7475.7800000000007</v>
      </c>
      <c r="H87" s="461">
        <f>(G87-F87)/F87</f>
        <v>-0.503741135899338</v>
      </c>
      <c r="I87" s="503">
        <f>(G87/$G$85)</f>
        <v>0.15147443712602637</v>
      </c>
    </row>
    <row r="88" spans="1:9" x14ac:dyDescent="0.2">
      <c r="A88" s="453" t="s">
        <v>525</v>
      </c>
      <c r="B88" s="454">
        <f>SUM(B89:B92)</f>
        <v>8221.23</v>
      </c>
      <c r="C88" s="455">
        <f>SUM(C89:C92)</f>
        <v>7267.6</v>
      </c>
      <c r="D88" s="456">
        <f>(C88-B88)/B88</f>
        <v>-0.11599602492571054</v>
      </c>
      <c r="E88" s="820"/>
      <c r="F88" s="454">
        <f>SUM(F89:F92)</f>
        <v>34119.86</v>
      </c>
      <c r="G88" s="455">
        <f>SUM(G89:G92)</f>
        <v>47047.167999999998</v>
      </c>
      <c r="H88" s="457">
        <f t="shared" ref="H88:H90" si="18">(G88-F88)/F88</f>
        <v>0.37887928027840667</v>
      </c>
      <c r="I88" s="501">
        <f>SUM(I89:I92)</f>
        <v>1</v>
      </c>
    </row>
    <row r="89" spans="1:9" x14ac:dyDescent="0.2">
      <c r="A89" s="463" t="s">
        <v>224</v>
      </c>
      <c r="B89" s="464">
        <v>8031.23</v>
      </c>
      <c r="C89" s="465">
        <v>7113.6</v>
      </c>
      <c r="D89" s="831">
        <f t="shared" ref="D89:D90" si="19">(C89-B89)/B89</f>
        <v>-0.1142577164394494</v>
      </c>
      <c r="E89" s="832"/>
      <c r="F89" s="464">
        <v>30249.859999999997</v>
      </c>
      <c r="G89" s="465">
        <v>45003.167999999998</v>
      </c>
      <c r="H89" s="461">
        <f t="shared" si="18"/>
        <v>0.48771491835003544</v>
      </c>
      <c r="I89" s="506">
        <f>(G89/$G$88)</f>
        <v>0.95655423935400319</v>
      </c>
    </row>
    <row r="90" spans="1:9" x14ac:dyDescent="0.2">
      <c r="A90" s="463" t="s">
        <v>234</v>
      </c>
      <c r="B90" s="464">
        <v>190</v>
      </c>
      <c r="C90" s="465">
        <v>154</v>
      </c>
      <c r="D90" s="831">
        <f t="shared" si="19"/>
        <v>-0.18947368421052632</v>
      </c>
      <c r="E90" s="832"/>
      <c r="F90" s="464">
        <v>870</v>
      </c>
      <c r="G90" s="465">
        <v>1144</v>
      </c>
      <c r="H90" s="461">
        <f t="shared" si="18"/>
        <v>0.31494252873563217</v>
      </c>
      <c r="I90" s="506">
        <f>(G90/$G$88)</f>
        <v>2.4316022592475707E-2</v>
      </c>
    </row>
    <row r="91" spans="1:9" x14ac:dyDescent="0.2">
      <c r="A91" s="463" t="s">
        <v>233</v>
      </c>
      <c r="B91" s="464">
        <v>0</v>
      </c>
      <c r="C91" s="465">
        <v>0</v>
      </c>
      <c r="D91" s="831" t="s">
        <v>215</v>
      </c>
      <c r="E91" s="832"/>
      <c r="F91" s="464">
        <v>0</v>
      </c>
      <c r="G91" s="465">
        <v>900</v>
      </c>
      <c r="H91" s="461" t="s">
        <v>214</v>
      </c>
      <c r="I91" s="506">
        <f>(G91/$G$88)</f>
        <v>1.9129738053521098E-2</v>
      </c>
    </row>
    <row r="92" spans="1:9" x14ac:dyDescent="0.2">
      <c r="A92" s="463" t="s">
        <v>216</v>
      </c>
      <c r="B92" s="464">
        <v>0</v>
      </c>
      <c r="C92" s="465">
        <v>0</v>
      </c>
      <c r="D92" s="831" t="s">
        <v>215</v>
      </c>
      <c r="E92" s="832"/>
      <c r="F92" s="464">
        <v>3000</v>
      </c>
      <c r="G92" s="465">
        <v>0</v>
      </c>
      <c r="H92" s="461" t="s">
        <v>215</v>
      </c>
      <c r="I92" s="506" t="s">
        <v>215</v>
      </c>
    </row>
    <row r="93" spans="1:9" x14ac:dyDescent="0.2">
      <c r="A93" s="453" t="s">
        <v>519</v>
      </c>
      <c r="B93" s="454">
        <f>SUM(B94:B94)</f>
        <v>5230</v>
      </c>
      <c r="C93" s="455">
        <f>SUM(C94:C94)</f>
        <v>3275</v>
      </c>
      <c r="D93" s="456">
        <f t="shared" ref="D93:D96" si="20">(C93-B93)/B93</f>
        <v>-0.37380497131931167</v>
      </c>
      <c r="E93" s="820"/>
      <c r="F93" s="454">
        <f>SUM(F94:F94)</f>
        <v>54751</v>
      </c>
      <c r="G93" s="455">
        <f>SUM(G94:G94)</f>
        <v>25268</v>
      </c>
      <c r="H93" s="457">
        <f t="shared" ref="H93:H96" si="21">(G93-F93)/F93</f>
        <v>-0.53849244762652737</v>
      </c>
      <c r="I93" s="501">
        <f>SUM(I94:I94)</f>
        <v>1</v>
      </c>
    </row>
    <row r="94" spans="1:9" x14ac:dyDescent="0.2">
      <c r="A94" s="467" t="s">
        <v>236</v>
      </c>
      <c r="B94" s="464">
        <v>5230</v>
      </c>
      <c r="C94" s="465">
        <v>3275</v>
      </c>
      <c r="D94" s="821">
        <f t="shared" si="20"/>
        <v>-0.37380497131931167</v>
      </c>
      <c r="E94" s="832"/>
      <c r="F94" s="464">
        <v>54751</v>
      </c>
      <c r="G94" s="465">
        <v>25268</v>
      </c>
      <c r="H94" s="461">
        <f t="shared" si="21"/>
        <v>-0.53849244762652737</v>
      </c>
      <c r="I94" s="506">
        <f>G94/$G$93</f>
        <v>1</v>
      </c>
    </row>
    <row r="95" spans="1:9" x14ac:dyDescent="0.2">
      <c r="A95" s="453" t="s">
        <v>521</v>
      </c>
      <c r="B95" s="454">
        <f>SUM(B96)</f>
        <v>3482.94</v>
      </c>
      <c r="C95" s="455">
        <f>SUM(C96)</f>
        <v>1654.87</v>
      </c>
      <c r="D95" s="456">
        <f t="shared" si="20"/>
        <v>-0.52486405163453864</v>
      </c>
      <c r="E95" s="820"/>
      <c r="F95" s="454">
        <f>SUM(F96)</f>
        <v>21693.64</v>
      </c>
      <c r="G95" s="455">
        <f>SUM(G96)</f>
        <v>18667.03</v>
      </c>
      <c r="H95" s="457">
        <f t="shared" si="21"/>
        <v>-0.13951600561270494</v>
      </c>
      <c r="I95" s="501">
        <f>SUM(I96)</f>
        <v>1</v>
      </c>
    </row>
    <row r="96" spans="1:9" x14ac:dyDescent="0.2">
      <c r="A96" s="463" t="s">
        <v>216</v>
      </c>
      <c r="B96" s="464">
        <v>3482.94</v>
      </c>
      <c r="C96" s="465">
        <v>1654.87</v>
      </c>
      <c r="D96" s="821">
        <f t="shared" si="20"/>
        <v>-0.52486405163453864</v>
      </c>
      <c r="E96" s="826"/>
      <c r="F96" s="464">
        <v>21693.64</v>
      </c>
      <c r="G96" s="465">
        <v>18667.03</v>
      </c>
      <c r="H96" s="461">
        <f t="shared" si="21"/>
        <v>-0.13951600561270494</v>
      </c>
      <c r="I96" s="503">
        <f>+G96/$G$95</f>
        <v>1</v>
      </c>
    </row>
    <row r="97" spans="1:9" x14ac:dyDescent="0.2">
      <c r="A97" s="453" t="s">
        <v>520</v>
      </c>
      <c r="B97" s="454">
        <f>SUM(B98:B100)</f>
        <v>1000</v>
      </c>
      <c r="C97" s="455">
        <f>SUM(C98:C100)</f>
        <v>3200.15</v>
      </c>
      <c r="D97" s="456">
        <f>(C97-B97)/B97</f>
        <v>2.2001500000000003</v>
      </c>
      <c r="E97" s="820"/>
      <c r="F97" s="454">
        <f>SUM(F98:F100)</f>
        <v>7918.0540000000001</v>
      </c>
      <c r="G97" s="455">
        <f>SUM(G98:G100)</f>
        <v>13651.97</v>
      </c>
      <c r="H97" s="457">
        <f>(G97-F97)/F97</f>
        <v>0.72415722347940537</v>
      </c>
      <c r="I97" s="501">
        <f>SUM(I98:I100)</f>
        <v>1</v>
      </c>
    </row>
    <row r="98" spans="1:9" x14ac:dyDescent="0.2">
      <c r="A98" s="514" t="s">
        <v>216</v>
      </c>
      <c r="B98" s="374">
        <v>749</v>
      </c>
      <c r="C98" s="374">
        <v>3113.15</v>
      </c>
      <c r="D98" s="821">
        <f t="shared" ref="D98:D102" si="22">(C98-B98)/B98</f>
        <v>3.1564085447263017</v>
      </c>
      <c r="E98" s="832"/>
      <c r="F98" s="464">
        <v>6728.0540000000001</v>
      </c>
      <c r="G98" s="374">
        <v>12627.58</v>
      </c>
      <c r="H98" s="504">
        <f t="shared" ref="H98:H102" si="23">(G98-F98)/F98</f>
        <v>0.87685473392454927</v>
      </c>
      <c r="I98" s="505">
        <f>G98/$G$97</f>
        <v>0.92496394293277828</v>
      </c>
    </row>
    <row r="99" spans="1:9" x14ac:dyDescent="0.2">
      <c r="A99" s="514" t="s">
        <v>221</v>
      </c>
      <c r="B99" s="374">
        <v>241</v>
      </c>
      <c r="C99" s="374">
        <v>77</v>
      </c>
      <c r="D99" s="821">
        <f t="shared" si="22"/>
        <v>-0.68049792531120334</v>
      </c>
      <c r="E99" s="832"/>
      <c r="F99" s="464">
        <v>1095</v>
      </c>
      <c r="G99" s="374">
        <v>910.39</v>
      </c>
      <c r="H99" s="504">
        <f t="shared" si="23"/>
        <v>-0.16859360730593609</v>
      </c>
      <c r="I99" s="505">
        <f>G99/$G$97</f>
        <v>6.6685613871111646E-2</v>
      </c>
    </row>
    <row r="100" spans="1:9" x14ac:dyDescent="0.2">
      <c r="A100" s="514" t="s">
        <v>224</v>
      </c>
      <c r="B100" s="374">
        <v>10</v>
      </c>
      <c r="C100" s="374">
        <v>10</v>
      </c>
      <c r="D100" s="821">
        <f t="shared" si="22"/>
        <v>0</v>
      </c>
      <c r="E100" s="832"/>
      <c r="F100" s="464">
        <v>95</v>
      </c>
      <c r="G100" s="374">
        <v>114</v>
      </c>
      <c r="H100" s="504">
        <f t="shared" si="23"/>
        <v>0.2</v>
      </c>
      <c r="I100" s="505">
        <f>G100/$G$97</f>
        <v>8.3504431961101584E-3</v>
      </c>
    </row>
    <row r="101" spans="1:9" x14ac:dyDescent="0.2">
      <c r="A101" s="453" t="s">
        <v>527</v>
      </c>
      <c r="B101" s="454">
        <f>SUM(B102:B103)</f>
        <v>2491.1549999999997</v>
      </c>
      <c r="C101" s="455">
        <f>SUM(C102:C103)</f>
        <v>2465.6</v>
      </c>
      <c r="D101" s="456">
        <f t="shared" si="22"/>
        <v>-1.0258293843618659E-2</v>
      </c>
      <c r="E101" s="820"/>
      <c r="F101" s="454">
        <f>SUM(F102:F103)</f>
        <v>7328.994999999999</v>
      </c>
      <c r="G101" s="455">
        <f>SUM(G102:G103)</f>
        <v>12570.956</v>
      </c>
      <c r="H101" s="457">
        <f t="shared" si="23"/>
        <v>0.71523599074634403</v>
      </c>
      <c r="I101" s="501">
        <f>SUM(I102:I103)</f>
        <v>1</v>
      </c>
    </row>
    <row r="102" spans="1:9" x14ac:dyDescent="0.2">
      <c r="A102" s="463" t="s">
        <v>216</v>
      </c>
      <c r="B102" s="464">
        <v>2361.06</v>
      </c>
      <c r="C102" s="465">
        <v>2465.6</v>
      </c>
      <c r="D102" s="821">
        <f t="shared" si="22"/>
        <v>4.4276723166713244E-2</v>
      </c>
      <c r="E102" s="832"/>
      <c r="F102" s="458">
        <v>7086.2199999999993</v>
      </c>
      <c r="G102" s="465">
        <v>12570.956</v>
      </c>
      <c r="H102" s="461">
        <f t="shared" si="23"/>
        <v>0.77400024272461221</v>
      </c>
      <c r="I102" s="505">
        <f>G102/$G$101</f>
        <v>1</v>
      </c>
    </row>
    <row r="103" spans="1:9" x14ac:dyDescent="0.2">
      <c r="A103" s="463" t="s">
        <v>234</v>
      </c>
      <c r="B103" s="464">
        <v>130.095</v>
      </c>
      <c r="C103" s="465">
        <v>0</v>
      </c>
      <c r="D103" s="821" t="s">
        <v>215</v>
      </c>
      <c r="E103" s="832"/>
      <c r="F103" s="458">
        <v>242.77500000000001</v>
      </c>
      <c r="G103" s="465">
        <v>0</v>
      </c>
      <c r="H103" s="461" t="s">
        <v>215</v>
      </c>
      <c r="I103" s="505" t="s">
        <v>215</v>
      </c>
    </row>
    <row r="104" spans="1:9" x14ac:dyDescent="0.2">
      <c r="A104" s="453" t="s">
        <v>526</v>
      </c>
      <c r="B104" s="454">
        <f>SUM(B105:B105)</f>
        <v>807.39</v>
      </c>
      <c r="C104" s="455">
        <f>SUM(C105:C105)</f>
        <v>675.91</v>
      </c>
      <c r="D104" s="456">
        <f>(C104-B104)/B104</f>
        <v>-0.16284571272866893</v>
      </c>
      <c r="E104" s="820"/>
      <c r="F104" s="454">
        <f>SUM(F105:F105)</f>
        <v>2541.8000000000002</v>
      </c>
      <c r="G104" s="455">
        <f>SUM(G105:G105)</f>
        <v>4833.24</v>
      </c>
      <c r="H104" s="457">
        <f>(G104-F104)/F104</f>
        <v>0.90150287198048606</v>
      </c>
      <c r="I104" s="501">
        <f>SUM(I105:I105)</f>
        <v>1</v>
      </c>
    </row>
    <row r="105" spans="1:9" x14ac:dyDescent="0.2">
      <c r="A105" s="463" t="s">
        <v>216</v>
      </c>
      <c r="B105" s="464">
        <v>807.39</v>
      </c>
      <c r="C105" s="465">
        <v>675.91</v>
      </c>
      <c r="D105" s="831">
        <f>(C105-B105)/B105</f>
        <v>-0.16284571272866893</v>
      </c>
      <c r="E105" s="832"/>
      <c r="F105" s="464">
        <v>2541.8000000000002</v>
      </c>
      <c r="G105" s="465">
        <v>4833.24</v>
      </c>
      <c r="H105" s="461">
        <f>(G105-F105)/F105</f>
        <v>0.90150287198048606</v>
      </c>
      <c r="I105" s="505">
        <f>G105/$G$104</f>
        <v>1</v>
      </c>
    </row>
    <row r="106" spans="1:9" x14ac:dyDescent="0.2">
      <c r="A106" s="453" t="s">
        <v>524</v>
      </c>
      <c r="B106" s="454">
        <f>SUM(B107:B108)</f>
        <v>46.81</v>
      </c>
      <c r="C106" s="455">
        <f>SUM(C107:C108)</f>
        <v>0</v>
      </c>
      <c r="D106" s="456" t="s">
        <v>215</v>
      </c>
      <c r="E106" s="820"/>
      <c r="F106" s="454">
        <f>SUM(F107:F108)</f>
        <v>46.81</v>
      </c>
      <c r="G106" s="455">
        <f>SUM(G107:G108)</f>
        <v>4693.5300000000007</v>
      </c>
      <c r="H106" s="457" t="s">
        <v>214</v>
      </c>
      <c r="I106" s="501">
        <f>SUM(I107:I108)</f>
        <v>1</v>
      </c>
    </row>
    <row r="107" spans="1:9" x14ac:dyDescent="0.2">
      <c r="A107" s="447" t="s">
        <v>237</v>
      </c>
      <c r="B107" s="458">
        <v>0</v>
      </c>
      <c r="C107" s="459">
        <v>0</v>
      </c>
      <c r="D107" s="831" t="s">
        <v>215</v>
      </c>
      <c r="E107" s="834"/>
      <c r="F107" s="458">
        <v>0</v>
      </c>
      <c r="G107" s="459">
        <v>3388.0600000000004</v>
      </c>
      <c r="H107" s="461" t="s">
        <v>214</v>
      </c>
      <c r="I107" s="503">
        <f>(G107/$G$106)</f>
        <v>0.72185753579928114</v>
      </c>
    </row>
    <row r="108" spans="1:9" x14ac:dyDescent="0.2">
      <c r="A108" s="447" t="s">
        <v>228</v>
      </c>
      <c r="B108" s="458">
        <v>46.81</v>
      </c>
      <c r="C108" s="459">
        <v>0</v>
      </c>
      <c r="D108" s="831" t="s">
        <v>215</v>
      </c>
      <c r="E108" s="834"/>
      <c r="F108" s="458">
        <v>46.81</v>
      </c>
      <c r="G108" s="459">
        <v>1305.47</v>
      </c>
      <c r="H108" s="461" t="s">
        <v>214</v>
      </c>
      <c r="I108" s="503">
        <f>(G108/$G$106)</f>
        <v>0.27814246420071881</v>
      </c>
    </row>
    <row r="109" spans="1:9" x14ac:dyDescent="0.2">
      <c r="A109" s="453" t="s">
        <v>528</v>
      </c>
      <c r="B109" s="454">
        <f>SUM(B110:B110)</f>
        <v>750</v>
      </c>
      <c r="C109" s="455">
        <f>SUM(C110:C110)</f>
        <v>400</v>
      </c>
      <c r="D109" s="456">
        <f t="shared" ref="D109:D110" si="24">(C109-B109)/B109</f>
        <v>-0.46666666666666667</v>
      </c>
      <c r="E109" s="820"/>
      <c r="F109" s="454">
        <f>SUM(F110:F110)</f>
        <v>4500</v>
      </c>
      <c r="G109" s="455">
        <f>SUM(G110:G110)</f>
        <v>2749</v>
      </c>
      <c r="H109" s="457">
        <f t="shared" ref="H109:H110" si="25">(G109-F109)/F109</f>
        <v>-0.38911111111111113</v>
      </c>
      <c r="I109" s="501">
        <f>SUM(I110:I110)</f>
        <v>1</v>
      </c>
    </row>
    <row r="110" spans="1:9" x14ac:dyDescent="0.2">
      <c r="A110" s="447" t="s">
        <v>235</v>
      </c>
      <c r="B110" s="458">
        <v>750</v>
      </c>
      <c r="C110" s="459">
        <v>400</v>
      </c>
      <c r="D110" s="831">
        <f t="shared" si="24"/>
        <v>-0.46666666666666667</v>
      </c>
      <c r="E110" s="833"/>
      <c r="F110" s="458">
        <v>4500</v>
      </c>
      <c r="G110" s="459">
        <v>2749</v>
      </c>
      <c r="H110" s="461">
        <f t="shared" si="25"/>
        <v>-0.38911111111111113</v>
      </c>
      <c r="I110" s="505">
        <f>G110/$G$109</f>
        <v>1</v>
      </c>
    </row>
    <row r="111" spans="1:9" x14ac:dyDescent="0.2">
      <c r="A111" s="453" t="s">
        <v>522</v>
      </c>
      <c r="B111" s="454">
        <f>SUM(B112:B116)</f>
        <v>1287.01</v>
      </c>
      <c r="C111" s="455">
        <f>SUM(C112:C116)</f>
        <v>517.20000000000005</v>
      </c>
      <c r="D111" s="456">
        <f>(C111-B111)/B111</f>
        <v>-0.59813832060356953</v>
      </c>
      <c r="E111" s="820"/>
      <c r="F111" s="454">
        <f>SUM(F112:F116)</f>
        <v>12907.5</v>
      </c>
      <c r="G111" s="455">
        <f>SUM(G112:G116)</f>
        <v>2458.31</v>
      </c>
      <c r="H111" s="457">
        <f>(G111-F111)/F111</f>
        <v>-0.80954406352895603</v>
      </c>
      <c r="I111" s="501">
        <f>SUM(I112:I116)</f>
        <v>0.99999999999999989</v>
      </c>
    </row>
    <row r="112" spans="1:9" x14ac:dyDescent="0.2">
      <c r="A112" s="447" t="s">
        <v>227</v>
      </c>
      <c r="B112" s="458">
        <v>1226.01</v>
      </c>
      <c r="C112" s="459">
        <v>0</v>
      </c>
      <c r="D112" s="821" t="s">
        <v>215</v>
      </c>
      <c r="E112" s="830"/>
      <c r="F112" s="836">
        <v>12522.5</v>
      </c>
      <c r="G112" s="374">
        <v>1525.11</v>
      </c>
      <c r="H112" s="461">
        <f>(G112-F112)/F112</f>
        <v>-0.87821042124176474</v>
      </c>
      <c r="I112" s="502">
        <f>G112/$G$111</f>
        <v>0.62038961725738406</v>
      </c>
    </row>
    <row r="113" spans="1:9" x14ac:dyDescent="0.2">
      <c r="A113" s="447" t="s">
        <v>230</v>
      </c>
      <c r="B113" s="458">
        <v>0</v>
      </c>
      <c r="C113" s="459">
        <v>473.2</v>
      </c>
      <c r="D113" s="821" t="s">
        <v>214</v>
      </c>
      <c r="E113" s="830"/>
      <c r="F113" s="836">
        <v>0</v>
      </c>
      <c r="G113" s="374">
        <v>473.2</v>
      </c>
      <c r="H113" s="461" t="s">
        <v>214</v>
      </c>
      <c r="I113" s="502">
        <f>G113/$G$111</f>
        <v>0.19248996261659432</v>
      </c>
    </row>
    <row r="114" spans="1:9" x14ac:dyDescent="0.2">
      <c r="A114" s="447" t="s">
        <v>218</v>
      </c>
      <c r="B114" s="458">
        <v>61</v>
      </c>
      <c r="C114" s="459">
        <v>44</v>
      </c>
      <c r="D114" s="821">
        <f>(C114-B114)/B114</f>
        <v>-0.27868852459016391</v>
      </c>
      <c r="E114" s="830"/>
      <c r="F114" s="836">
        <v>265</v>
      </c>
      <c r="G114" s="374">
        <v>320</v>
      </c>
      <c r="H114" s="1060">
        <f>(G114-F114)/F114</f>
        <v>0.20754716981132076</v>
      </c>
      <c r="I114" s="502">
        <f>G114/$G$111</f>
        <v>0.13017072704418889</v>
      </c>
    </row>
    <row r="115" spans="1:9" x14ac:dyDescent="0.2">
      <c r="A115" s="447" t="s">
        <v>233</v>
      </c>
      <c r="B115" s="458">
        <v>0</v>
      </c>
      <c r="C115" s="459">
        <v>0</v>
      </c>
      <c r="D115" s="821" t="s">
        <v>215</v>
      </c>
      <c r="E115" s="830"/>
      <c r="F115" s="836">
        <v>0</v>
      </c>
      <c r="G115" s="374">
        <v>140</v>
      </c>
      <c r="H115" s="461" t="s">
        <v>214</v>
      </c>
      <c r="I115" s="502">
        <f t="shared" ref="I115" si="26">G115/$G$111</f>
        <v>5.6949693081832641E-2</v>
      </c>
    </row>
    <row r="116" spans="1:9" x14ac:dyDescent="0.2">
      <c r="A116" s="447" t="s">
        <v>236</v>
      </c>
      <c r="B116" s="458">
        <v>0</v>
      </c>
      <c r="C116" s="459">
        <v>0</v>
      </c>
      <c r="D116" s="821" t="s">
        <v>215</v>
      </c>
      <c r="E116" s="830"/>
      <c r="F116" s="836">
        <v>120</v>
      </c>
      <c r="G116" s="374">
        <v>0</v>
      </c>
      <c r="H116" s="461" t="s">
        <v>215</v>
      </c>
      <c r="I116" s="502" t="s">
        <v>215</v>
      </c>
    </row>
    <row r="117" spans="1:9" x14ac:dyDescent="0.2">
      <c r="A117" s="453" t="s">
        <v>529</v>
      </c>
      <c r="B117" s="454">
        <f>SUM(B118:B118)</f>
        <v>161.35</v>
      </c>
      <c r="C117" s="455">
        <f>SUM(C118:C118)</f>
        <v>2</v>
      </c>
      <c r="D117" s="456">
        <f>(C117-B117)/B117</f>
        <v>-0.98760458630306791</v>
      </c>
      <c r="E117" s="820"/>
      <c r="F117" s="454">
        <f>SUM(F118:F118)</f>
        <v>915.43</v>
      </c>
      <c r="G117" s="455">
        <f>SUM(G118:G118)</f>
        <v>371.38</v>
      </c>
      <c r="H117" s="457">
        <f t="shared" ref="H117:H120" si="27">(G117-F117)/F117</f>
        <v>-0.59431087030138841</v>
      </c>
      <c r="I117" s="501">
        <f>SUM(I118:I118)</f>
        <v>1</v>
      </c>
    </row>
    <row r="118" spans="1:9" x14ac:dyDescent="0.2">
      <c r="A118" s="835" t="s">
        <v>222</v>
      </c>
      <c r="B118" s="459">
        <v>161.35</v>
      </c>
      <c r="C118" s="459">
        <v>2</v>
      </c>
      <c r="D118" s="831">
        <f>(C118-B118)/B118</f>
        <v>-0.98760458630306791</v>
      </c>
      <c r="E118" s="832"/>
      <c r="F118" s="464">
        <v>915.43</v>
      </c>
      <c r="G118" s="465">
        <v>371.38</v>
      </c>
      <c r="H118" s="461">
        <f t="shared" si="27"/>
        <v>-0.59431087030138841</v>
      </c>
      <c r="I118" s="506">
        <f>G118/$G$117</f>
        <v>1</v>
      </c>
    </row>
    <row r="119" spans="1:9" x14ac:dyDescent="0.2">
      <c r="A119" s="453" t="s">
        <v>530</v>
      </c>
      <c r="B119" s="454">
        <f>SUM(B120:B120)</f>
        <v>14</v>
      </c>
      <c r="C119" s="455">
        <f>SUM(C120:C120)</f>
        <v>24</v>
      </c>
      <c r="D119" s="456">
        <f>(C119-B119)/B119</f>
        <v>0.7142857142857143</v>
      </c>
      <c r="E119" s="820"/>
      <c r="F119" s="454">
        <f>SUM(F120:F120)</f>
        <v>168</v>
      </c>
      <c r="G119" s="455">
        <f>SUM(G120:G120)</f>
        <v>212</v>
      </c>
      <c r="H119" s="457">
        <f t="shared" si="27"/>
        <v>0.26190476190476192</v>
      </c>
      <c r="I119" s="501">
        <f>SUM(I120:I120)</f>
        <v>1</v>
      </c>
    </row>
    <row r="120" spans="1:9" x14ac:dyDescent="0.2">
      <c r="A120" s="467" t="s">
        <v>218</v>
      </c>
      <c r="B120" s="464">
        <v>14</v>
      </c>
      <c r="C120" s="465">
        <v>24</v>
      </c>
      <c r="D120" s="831">
        <f>(C120-B120)/B120</f>
        <v>0.7142857142857143</v>
      </c>
      <c r="E120" s="832"/>
      <c r="F120" s="464">
        <v>168</v>
      </c>
      <c r="G120" s="465">
        <v>212</v>
      </c>
      <c r="H120" s="461">
        <f t="shared" si="27"/>
        <v>0.26190476190476192</v>
      </c>
      <c r="I120" s="506">
        <f>G120/$G$119</f>
        <v>1</v>
      </c>
    </row>
    <row r="121" spans="1:9" x14ac:dyDescent="0.2">
      <c r="A121" s="453" t="s">
        <v>531</v>
      </c>
      <c r="B121" s="454">
        <f>SUM(B122:B122)</f>
        <v>0</v>
      </c>
      <c r="C121" s="455">
        <f>SUM(C122:C122)</f>
        <v>3</v>
      </c>
      <c r="D121" s="456" t="s">
        <v>214</v>
      </c>
      <c r="E121" s="820"/>
      <c r="F121" s="454">
        <f>SUM(F122:F122)</f>
        <v>7</v>
      </c>
      <c r="G121" s="455">
        <f>SUM(G122:G122)</f>
        <v>48</v>
      </c>
      <c r="H121" s="457">
        <f>(G121-F121)/F121</f>
        <v>5.8571428571428568</v>
      </c>
      <c r="I121" s="501">
        <f>SUM(I122:I122)</f>
        <v>1</v>
      </c>
    </row>
    <row r="122" spans="1:9" x14ac:dyDescent="0.2">
      <c r="A122" s="463" t="s">
        <v>224</v>
      </c>
      <c r="B122" s="464">
        <v>0</v>
      </c>
      <c r="C122" s="465">
        <v>3</v>
      </c>
      <c r="D122" s="831" t="s">
        <v>214</v>
      </c>
      <c r="E122" s="826"/>
      <c r="F122" s="464">
        <v>7</v>
      </c>
      <c r="G122" s="465">
        <v>48</v>
      </c>
      <c r="H122" s="461">
        <f>(G122-F122)/F122</f>
        <v>5.8571428571428568</v>
      </c>
      <c r="I122" s="503">
        <f>G121/$G$122</f>
        <v>1</v>
      </c>
    </row>
    <row r="123" spans="1:9" x14ac:dyDescent="0.2">
      <c r="A123" s="453" t="s">
        <v>532</v>
      </c>
      <c r="B123" s="454">
        <f>SUM(B124:B124)</f>
        <v>2</v>
      </c>
      <c r="C123" s="455">
        <f>SUM(C124:C124)</f>
        <v>2</v>
      </c>
      <c r="D123" s="456">
        <f>(C123-B123)/B123</f>
        <v>0</v>
      </c>
      <c r="E123" s="820"/>
      <c r="F123" s="454">
        <f>SUM(F124:F124)</f>
        <v>9</v>
      </c>
      <c r="G123" s="455">
        <f>SUM(G124:G124)</f>
        <v>12</v>
      </c>
      <c r="H123" s="457">
        <f>(G123-F123)/F123</f>
        <v>0.33333333333333331</v>
      </c>
      <c r="I123" s="501">
        <f>SUM(I124:I124)</f>
        <v>1</v>
      </c>
    </row>
    <row r="124" spans="1:9" x14ac:dyDescent="0.2">
      <c r="A124" s="447" t="s">
        <v>216</v>
      </c>
      <c r="B124" s="464">
        <v>2</v>
      </c>
      <c r="C124" s="465">
        <v>2</v>
      </c>
      <c r="D124" s="831">
        <f>(C124-B124)/B124</f>
        <v>0</v>
      </c>
      <c r="E124" s="832"/>
      <c r="F124" s="464">
        <v>9</v>
      </c>
      <c r="G124" s="465">
        <v>12</v>
      </c>
      <c r="H124" s="461">
        <f>(G124-F124)/F124</f>
        <v>0.33333333333333331</v>
      </c>
      <c r="I124" s="506">
        <f>(G124/G123)</f>
        <v>1</v>
      </c>
    </row>
    <row r="125" spans="1:9" x14ac:dyDescent="0.2">
      <c r="A125" s="453" t="s">
        <v>768</v>
      </c>
      <c r="B125" s="454">
        <f>SUM(B126:B126)</f>
        <v>0</v>
      </c>
      <c r="C125" s="455">
        <f>SUM(C126:C126)</f>
        <v>0</v>
      </c>
      <c r="D125" s="456" t="s">
        <v>215</v>
      </c>
      <c r="E125" s="820"/>
      <c r="F125" s="454">
        <f>SUM(F126:F126)</f>
        <v>30</v>
      </c>
      <c r="G125" s="455">
        <f>SUM(G126:G126)</f>
        <v>0</v>
      </c>
      <c r="H125" s="457" t="s">
        <v>215</v>
      </c>
      <c r="I125" s="501" t="s">
        <v>215</v>
      </c>
    </row>
    <row r="126" spans="1:9" x14ac:dyDescent="0.2">
      <c r="A126" s="447" t="s">
        <v>218</v>
      </c>
      <c r="B126" s="464">
        <v>0</v>
      </c>
      <c r="C126" s="465">
        <v>0</v>
      </c>
      <c r="D126" s="831" t="s">
        <v>215</v>
      </c>
      <c r="E126" s="832"/>
      <c r="F126" s="464">
        <v>30</v>
      </c>
      <c r="G126" s="465">
        <v>0</v>
      </c>
      <c r="H126" s="461" t="s">
        <v>215</v>
      </c>
      <c r="I126" s="505" t="s">
        <v>215</v>
      </c>
    </row>
    <row r="127" spans="1:9" ht="63.75" customHeight="1" x14ac:dyDescent="0.2">
      <c r="A127" s="1091" t="s">
        <v>874</v>
      </c>
      <c r="B127" s="1091"/>
      <c r="C127" s="1091"/>
      <c r="D127" s="1091"/>
      <c r="E127" s="1091"/>
      <c r="F127" s="1091"/>
      <c r="G127" s="1091"/>
      <c r="H127" s="1091"/>
      <c r="I127" s="1091"/>
    </row>
    <row r="128" spans="1:9" ht="15" x14ac:dyDescent="0.25">
      <c r="B128" s="74"/>
      <c r="C128" s="74"/>
      <c r="D128"/>
      <c r="E128"/>
      <c r="F128" s="74"/>
      <c r="G128" s="74"/>
      <c r="H128"/>
      <c r="I128"/>
    </row>
    <row r="129" spans="2:9" ht="15" x14ac:dyDescent="0.25">
      <c r="B129" s="74"/>
      <c r="C129" s="74"/>
      <c r="D129" s="74"/>
      <c r="E129" s="74"/>
      <c r="F129" s="74"/>
      <c r="G129" s="74"/>
      <c r="H129"/>
      <c r="I129"/>
    </row>
    <row r="130" spans="2:9" s="468" customFormat="1" ht="15" x14ac:dyDescent="0.25">
      <c r="B130" s="499"/>
      <c r="C130" s="499"/>
      <c r="D130" s="499"/>
      <c r="E130" s="499"/>
      <c r="F130" s="499"/>
      <c r="G130" s="499"/>
      <c r="H130"/>
      <c r="I130"/>
    </row>
    <row r="131" spans="2:9" ht="15" x14ac:dyDescent="0.25">
      <c r="B131" s="255"/>
      <c r="C131" s="255"/>
      <c r="D131" s="255"/>
      <c r="E131" s="255"/>
      <c r="F131" s="255"/>
      <c r="G131" s="255"/>
      <c r="H131"/>
      <c r="I131"/>
    </row>
    <row r="132" spans="2:9" ht="15" x14ac:dyDescent="0.25">
      <c r="B132" s="74"/>
      <c r="C132" s="74"/>
      <c r="D132" s="74"/>
      <c r="E132" s="74"/>
      <c r="F132" s="74"/>
      <c r="G132" s="74"/>
      <c r="H132"/>
      <c r="I132"/>
    </row>
  </sheetData>
  <mergeCells count="3">
    <mergeCell ref="B4:D4"/>
    <mergeCell ref="F4:I4"/>
    <mergeCell ref="A127:I127"/>
  </mergeCells>
  <pageMargins left="0.7" right="0.7" top="0.75" bottom="0.75" header="0.3" footer="0.3"/>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CB49-A82F-472D-8240-826908841A11}">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472" customWidth="1"/>
    <col min="2" max="2" width="8.42578125" style="472" customWidth="1"/>
    <col min="3" max="3" width="7.42578125" style="472" bestFit="1" customWidth="1"/>
    <col min="4" max="4" width="8.5703125" style="472" bestFit="1" customWidth="1"/>
    <col min="5" max="5" width="11.42578125" style="472"/>
    <col min="6" max="6" width="8.42578125" style="472" customWidth="1"/>
    <col min="7" max="7" width="9.7109375" style="472" customWidth="1"/>
    <col min="8" max="8" width="9.42578125" style="472" customWidth="1"/>
    <col min="9" max="9" width="7.5703125" style="472" customWidth="1"/>
    <col min="10" max="10" width="2.7109375" style="472" customWidth="1"/>
    <col min="11" max="16384" width="11.42578125" style="472"/>
  </cols>
  <sheetData>
    <row r="1" spans="1:9" s="447" customFormat="1" ht="12.75" x14ac:dyDescent="0.2">
      <c r="A1" s="446" t="s">
        <v>533</v>
      </c>
    </row>
    <row r="2" spans="1:9" s="447" customFormat="1" ht="15.75" x14ac:dyDescent="0.25">
      <c r="A2" s="448" t="s">
        <v>534</v>
      </c>
    </row>
    <row r="4" spans="1:9" s="447" customFormat="1" ht="12.75" x14ac:dyDescent="0.2">
      <c r="A4" s="449"/>
      <c r="B4" s="1088" t="s">
        <v>865</v>
      </c>
      <c r="C4" s="1088"/>
      <c r="D4" s="1088"/>
      <c r="E4" s="819"/>
      <c r="F4" s="1088" t="s">
        <v>866</v>
      </c>
      <c r="G4" s="1088"/>
      <c r="H4" s="1088"/>
      <c r="I4" s="1088"/>
    </row>
    <row r="5" spans="1:9" ht="15.75" customHeight="1" x14ac:dyDescent="0.25">
      <c r="A5" s="469" t="s">
        <v>535</v>
      </c>
      <c r="B5" s="837">
        <v>2025</v>
      </c>
      <c r="C5" s="470">
        <v>2026</v>
      </c>
      <c r="D5" s="471" t="s">
        <v>505</v>
      </c>
      <c r="E5" s="470"/>
      <c r="F5" s="837">
        <v>2025</v>
      </c>
      <c r="G5" s="470">
        <v>2026</v>
      </c>
      <c r="H5" s="470" t="s">
        <v>505</v>
      </c>
      <c r="I5" s="471" t="s">
        <v>461</v>
      </c>
    </row>
    <row r="6" spans="1:9" x14ac:dyDescent="0.25">
      <c r="A6" s="473" t="s">
        <v>499</v>
      </c>
      <c r="B6" s="474">
        <f>SUM(B7:B10)</f>
        <v>7020.6350000000002</v>
      </c>
      <c r="C6" s="475">
        <f>SUM(C7:C10)</f>
        <v>14112.856</v>
      </c>
      <c r="D6" s="476">
        <f t="shared" ref="D6:D12" si="0">(C6-B6)/B6</f>
        <v>1.0101965135632318</v>
      </c>
      <c r="E6" s="838"/>
      <c r="F6" s="474">
        <f>SUM(F7:F10)</f>
        <v>44277.472000000002</v>
      </c>
      <c r="G6" s="475">
        <f>SUM(G7:G10)</f>
        <v>78024.941000000006</v>
      </c>
      <c r="H6" s="477">
        <f>(G6-F6)/F6</f>
        <v>0.76218147684673609</v>
      </c>
      <c r="I6" s="476">
        <f>SUM(I7:I10)</f>
        <v>0.99999999999999989</v>
      </c>
    </row>
    <row r="7" spans="1:9" x14ac:dyDescent="0.25">
      <c r="A7" s="478" t="s">
        <v>231</v>
      </c>
      <c r="B7" s="479">
        <v>3188.9</v>
      </c>
      <c r="C7" s="480">
        <v>9190.42</v>
      </c>
      <c r="D7" s="466">
        <f t="shared" si="0"/>
        <v>1.8820031985951269</v>
      </c>
      <c r="E7" s="839"/>
      <c r="F7" s="479">
        <v>20756.77</v>
      </c>
      <c r="G7" s="480">
        <v>47736.01</v>
      </c>
      <c r="H7" s="481">
        <f t="shared" ref="H7:H12" si="1">(G7-F7)/F7</f>
        <v>1.2997802644631125</v>
      </c>
      <c r="I7" s="466">
        <f>G7/$G$6</f>
        <v>0.61180449979449514</v>
      </c>
    </row>
    <row r="8" spans="1:9" x14ac:dyDescent="0.25">
      <c r="A8" s="482" t="s">
        <v>228</v>
      </c>
      <c r="B8" s="479">
        <v>1600</v>
      </c>
      <c r="C8" s="480">
        <v>2500</v>
      </c>
      <c r="D8" s="466">
        <f t="shared" si="0"/>
        <v>0.5625</v>
      </c>
      <c r="E8" s="839"/>
      <c r="F8" s="479">
        <v>10322.35</v>
      </c>
      <c r="G8" s="480">
        <v>14851.1</v>
      </c>
      <c r="H8" s="481">
        <f t="shared" si="1"/>
        <v>0.43873245917838477</v>
      </c>
      <c r="I8" s="466">
        <f t="shared" ref="I8:I10" si="2">G8/$G$6</f>
        <v>0.1903378561990838</v>
      </c>
    </row>
    <row r="9" spans="1:9" x14ac:dyDescent="0.25">
      <c r="A9" s="478" t="s">
        <v>217</v>
      </c>
      <c r="B9" s="479">
        <v>2061.7350000000001</v>
      </c>
      <c r="C9" s="480">
        <v>2022.4360000000001</v>
      </c>
      <c r="D9" s="466">
        <f t="shared" si="0"/>
        <v>-1.9061130552665582E-2</v>
      </c>
      <c r="E9" s="839"/>
      <c r="F9" s="479">
        <v>12358.352000000001</v>
      </c>
      <c r="G9" s="480">
        <v>14247.831</v>
      </c>
      <c r="H9" s="481">
        <f t="shared" si="1"/>
        <v>0.1528908547029571</v>
      </c>
      <c r="I9" s="466">
        <f t="shared" si="2"/>
        <v>0.18260611052560743</v>
      </c>
    </row>
    <row r="10" spans="1:9" x14ac:dyDescent="0.25">
      <c r="A10" s="478" t="s">
        <v>219</v>
      </c>
      <c r="B10" s="479">
        <v>170</v>
      </c>
      <c r="C10" s="480">
        <v>400</v>
      </c>
      <c r="D10" s="466">
        <f t="shared" si="0"/>
        <v>1.3529411764705883</v>
      </c>
      <c r="E10" s="839"/>
      <c r="F10" s="479">
        <v>840</v>
      </c>
      <c r="G10" s="480">
        <v>1190</v>
      </c>
      <c r="H10" s="481">
        <f t="shared" si="1"/>
        <v>0.41666666666666669</v>
      </c>
      <c r="I10" s="466">
        <f t="shared" si="2"/>
        <v>1.5251533480813526E-2</v>
      </c>
    </row>
    <row r="11" spans="1:9" x14ac:dyDescent="0.25">
      <c r="A11" s="483" t="s">
        <v>500</v>
      </c>
      <c r="B11" s="484">
        <f>SUM(B12:B12)</f>
        <v>7792.8499999999995</v>
      </c>
      <c r="C11" s="485">
        <f>SUM(C12:C12)</f>
        <v>5496.2119999999995</v>
      </c>
      <c r="D11" s="476">
        <f>(C11-B11)/B11</f>
        <v>-0.2947109209082685</v>
      </c>
      <c r="E11" s="820"/>
      <c r="F11" s="484">
        <f>SUM(F12:F12)</f>
        <v>33544.07</v>
      </c>
      <c r="G11" s="485">
        <f>SUM(G12:G12)</f>
        <v>36671.512000000002</v>
      </c>
      <c r="H11" s="486">
        <f>(G11-F11)/F11</f>
        <v>9.3233826425952571E-2</v>
      </c>
      <c r="I11" s="456">
        <f>SUM(I12:I12)</f>
        <v>1</v>
      </c>
    </row>
    <row r="12" spans="1:9" x14ac:dyDescent="0.25">
      <c r="A12" s="478" t="s">
        <v>217</v>
      </c>
      <c r="B12" s="487">
        <v>7792.8499999999995</v>
      </c>
      <c r="C12" s="488">
        <v>5496.2119999999995</v>
      </c>
      <c r="D12" s="840">
        <f t="shared" si="0"/>
        <v>-0.2947109209082685</v>
      </c>
      <c r="E12" s="830"/>
      <c r="F12" s="487">
        <v>33544.07</v>
      </c>
      <c r="G12" s="488">
        <v>36671.512000000002</v>
      </c>
      <c r="H12" s="489">
        <f t="shared" si="1"/>
        <v>9.3233826425952571E-2</v>
      </c>
      <c r="I12" s="490">
        <f>G12/$G$11</f>
        <v>1</v>
      </c>
    </row>
    <row r="13" spans="1:9" s="491" customFormat="1" ht="33" customHeight="1" x14ac:dyDescent="0.25">
      <c r="A13" s="1092" t="s">
        <v>873</v>
      </c>
      <c r="B13" s="1092"/>
      <c r="C13" s="1092"/>
      <c r="D13" s="1092"/>
      <c r="E13" s="1092"/>
      <c r="F13" s="1092"/>
      <c r="G13" s="1092"/>
      <c r="H13" s="1092"/>
      <c r="I13" s="1092"/>
    </row>
    <row r="14" spans="1:9" x14ac:dyDescent="0.25">
      <c r="A14" s="492" t="s">
        <v>536</v>
      </c>
      <c r="B14" s="492"/>
      <c r="C14" s="492"/>
      <c r="D14" s="492"/>
      <c r="E14" s="492"/>
      <c r="F14" s="493"/>
      <c r="G14" s="494"/>
      <c r="H14" s="494"/>
      <c r="I14" s="494"/>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40EEE-B6CE-43B7-8B07-CEEE92D77A86}">
  <sheetPr>
    <tabColor rgb="FF002060"/>
  </sheetPr>
  <dimension ref="A1:K46"/>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ht="13.5" customHeight="1" x14ac:dyDescent="0.2">
      <c r="A1" s="53" t="s">
        <v>201</v>
      </c>
    </row>
    <row r="2" spans="1:10" ht="13.5" customHeight="1" x14ac:dyDescent="0.25">
      <c r="A2" s="54" t="s">
        <v>202</v>
      </c>
      <c r="G2" s="55"/>
    </row>
    <row r="3" spans="1:10" ht="13.5" customHeight="1" x14ac:dyDescent="0.2">
      <c r="A3" s="56"/>
      <c r="B3" s="8"/>
    </row>
    <row r="4" spans="1:10" ht="13.5" customHeight="1" x14ac:dyDescent="0.2">
      <c r="A4" s="57" t="s">
        <v>179</v>
      </c>
      <c r="B4" s="58" t="s">
        <v>203</v>
      </c>
      <c r="C4" s="58" t="s">
        <v>410</v>
      </c>
      <c r="D4" s="58" t="s">
        <v>204</v>
      </c>
      <c r="E4" s="58" t="s">
        <v>205</v>
      </c>
      <c r="F4" s="58" t="s">
        <v>206</v>
      </c>
      <c r="G4" s="58" t="s">
        <v>207</v>
      </c>
      <c r="H4" s="58" t="s">
        <v>208</v>
      </c>
      <c r="I4" s="58" t="s">
        <v>209</v>
      </c>
    </row>
    <row r="5" spans="1:10" ht="13.5" customHeight="1" thickBot="1" x14ac:dyDescent="0.25">
      <c r="A5" s="59"/>
      <c r="B5" s="60" t="s">
        <v>210</v>
      </c>
      <c r="C5" s="60" t="s">
        <v>210</v>
      </c>
      <c r="D5" s="60" t="s">
        <v>210</v>
      </c>
      <c r="E5" s="60" t="s">
        <v>211</v>
      </c>
      <c r="F5" s="60" t="s">
        <v>212</v>
      </c>
      <c r="G5" s="60" t="s">
        <v>212</v>
      </c>
      <c r="H5" s="60" t="s">
        <v>212</v>
      </c>
      <c r="I5" s="60" t="s">
        <v>212</v>
      </c>
    </row>
    <row r="6" spans="1:10" ht="13.5" customHeight="1" x14ac:dyDescent="0.2">
      <c r="A6" s="7">
        <v>2017</v>
      </c>
      <c r="B6" s="61">
        <v>2.5188354537088599E-2</v>
      </c>
      <c r="C6" s="61">
        <v>4.4758295916302003E-2</v>
      </c>
      <c r="D6" s="61">
        <v>2.8038318234279099E-2</v>
      </c>
      <c r="E6" s="62">
        <v>3.2607222536055787</v>
      </c>
      <c r="F6" s="63">
        <v>45404.525919859101</v>
      </c>
      <c r="G6" s="63">
        <v>28151.824812126401</v>
      </c>
      <c r="H6" s="63">
        <v>38718.555955156597</v>
      </c>
      <c r="I6" s="63">
        <v>6685.96996470256</v>
      </c>
      <c r="J6" s="64"/>
    </row>
    <row r="7" spans="1:10" ht="13.5" customHeight="1" x14ac:dyDescent="0.2">
      <c r="A7" s="7">
        <v>2018</v>
      </c>
      <c r="B7" s="61">
        <v>3.9693513355021796E-2</v>
      </c>
      <c r="C7" s="61">
        <v>-1.73797597703714E-2</v>
      </c>
      <c r="D7" s="61">
        <v>1.3167105478321199E-2</v>
      </c>
      <c r="E7" s="62">
        <v>3.2870557386838311</v>
      </c>
      <c r="F7" s="63">
        <v>49072.603733513701</v>
      </c>
      <c r="G7" s="63">
        <v>29533.630009361099</v>
      </c>
      <c r="H7" s="63">
        <v>41857.222149741901</v>
      </c>
      <c r="I7" s="63">
        <v>7215.3815837718203</v>
      </c>
    </row>
    <row r="8" spans="1:10" ht="13.5" customHeight="1" x14ac:dyDescent="0.2">
      <c r="A8" s="7">
        <v>2019</v>
      </c>
      <c r="B8" s="61">
        <v>2.2406317700858002E-2</v>
      </c>
      <c r="C8" s="61">
        <v>-8.4051032262280508E-3</v>
      </c>
      <c r="D8" s="61">
        <v>2.1358458196351501E-2</v>
      </c>
      <c r="E8" s="62">
        <v>3.3371626461038972</v>
      </c>
      <c r="F8" s="63">
        <v>47995.150309630299</v>
      </c>
      <c r="G8" s="63">
        <v>28957.971423899398</v>
      </c>
      <c r="H8" s="63">
        <v>41102.327157595399</v>
      </c>
      <c r="I8" s="63">
        <v>6892.82315203486</v>
      </c>
      <c r="J8" s="64"/>
    </row>
    <row r="9" spans="1:10" ht="13.5" customHeight="1" x14ac:dyDescent="0.2">
      <c r="A9" s="7">
        <v>2020</v>
      </c>
      <c r="B9" s="61">
        <v>-0.10933306492616801</v>
      </c>
      <c r="C9" s="61">
        <v>-0.13840886416502499</v>
      </c>
      <c r="D9" s="61">
        <v>1.8273026524989598E-2</v>
      </c>
      <c r="E9" s="62">
        <v>3.4957341089466101</v>
      </c>
      <c r="F9" s="63">
        <v>42821.5883439014</v>
      </c>
      <c r="G9" s="63">
        <v>26570.040405276199</v>
      </c>
      <c r="H9" s="63">
        <v>34723.999957466702</v>
      </c>
      <c r="I9" s="63">
        <v>8097.5883864346697</v>
      </c>
      <c r="J9" s="64"/>
    </row>
    <row r="10" spans="1:10" ht="13.5" customHeight="1" x14ac:dyDescent="0.2">
      <c r="A10" s="7">
        <v>2021</v>
      </c>
      <c r="B10" s="61">
        <v>0.13416645599220001</v>
      </c>
      <c r="C10" s="61">
        <v>0.104822909623174</v>
      </c>
      <c r="D10" s="61">
        <v>3.9790147813012704E-2</v>
      </c>
      <c r="E10" s="62">
        <v>3.881209209329318</v>
      </c>
      <c r="F10" s="63">
        <v>63113.900674088101</v>
      </c>
      <c r="G10" s="63">
        <v>40575.453534794506</v>
      </c>
      <c r="H10" s="63">
        <v>48220.341796018998</v>
      </c>
      <c r="I10" s="63">
        <v>14893.5588780691</v>
      </c>
      <c r="J10" s="64"/>
    </row>
    <row r="11" spans="1:10" ht="13.5" customHeight="1" x14ac:dyDescent="0.2">
      <c r="A11" s="7">
        <v>2022</v>
      </c>
      <c r="B11" s="61">
        <v>2.8181997698714798E-2</v>
      </c>
      <c r="C11" s="61">
        <v>-4.2409542593162502E-4</v>
      </c>
      <c r="D11" s="61">
        <v>7.8772358191569691E-2</v>
      </c>
      <c r="E11" s="62">
        <v>3.8354570050703161</v>
      </c>
      <c r="F11" s="63">
        <v>66339.229808497199</v>
      </c>
      <c r="G11" s="63">
        <v>39371.056307616898</v>
      </c>
      <c r="H11" s="63">
        <v>56245.1238267054</v>
      </c>
      <c r="I11" s="63">
        <v>10094.105981791799</v>
      </c>
      <c r="J11" s="64"/>
    </row>
    <row r="12" spans="1:10" ht="13.5" customHeight="1" x14ac:dyDescent="0.2">
      <c r="A12" s="7">
        <v>2023</v>
      </c>
      <c r="B12" s="61">
        <v>-3.5069981322963899E-3</v>
      </c>
      <c r="C12" s="61">
        <v>0.108936357112227</v>
      </c>
      <c r="D12" s="61">
        <v>6.2643406421915293E-2</v>
      </c>
      <c r="E12" s="62">
        <v>3.7441231429240105</v>
      </c>
      <c r="F12" s="63">
        <v>66962.715471468095</v>
      </c>
      <c r="G12" s="63">
        <v>43446.634404836303</v>
      </c>
      <c r="H12" s="63">
        <v>49957.667336039303</v>
      </c>
      <c r="I12" s="63">
        <v>17005.0481354289</v>
      </c>
      <c r="J12" s="64"/>
    </row>
    <row r="13" spans="1:10" ht="13.5" customHeight="1" x14ac:dyDescent="0.2">
      <c r="A13" s="7">
        <v>2024</v>
      </c>
      <c r="B13" s="61">
        <v>3.5152749172251002E-2</v>
      </c>
      <c r="C13" s="61">
        <v>3.1770774994043502E-2</v>
      </c>
      <c r="D13" s="61">
        <v>2.3506939187187999E-2</v>
      </c>
      <c r="E13" s="62">
        <v>3.7545930969469139</v>
      </c>
      <c r="F13" s="63">
        <v>76357.067736312194</v>
      </c>
      <c r="G13" s="63">
        <v>49383.9014013829</v>
      </c>
      <c r="H13" s="63">
        <v>52212.672060402903</v>
      </c>
      <c r="I13" s="63">
        <v>24144.395675909302</v>
      </c>
    </row>
    <row r="14" spans="1:10" ht="13.5" customHeight="1" x14ac:dyDescent="0.2">
      <c r="A14" s="7">
        <v>2025</v>
      </c>
      <c r="B14" s="61">
        <v>3.4443722718420403E-2</v>
      </c>
      <c r="C14" s="61">
        <v>1.9618617187433799E-2</v>
      </c>
      <c r="D14" s="61">
        <v>1.5010872514741001E-2</v>
      </c>
      <c r="E14" s="62">
        <v>3.5676877451203777</v>
      </c>
      <c r="F14" s="63">
        <v>93992.953462323407</v>
      </c>
      <c r="G14" s="63">
        <v>63737.349027370306</v>
      </c>
      <c r="H14" s="63">
        <v>58560.344633616704</v>
      </c>
      <c r="I14" s="63">
        <v>35432.608828706703</v>
      </c>
    </row>
    <row r="15" spans="1:10" ht="13.5" customHeight="1" x14ac:dyDescent="0.2">
      <c r="A15" s="65">
        <v>2026</v>
      </c>
      <c r="B15" s="66"/>
      <c r="C15" s="66"/>
      <c r="D15" s="66"/>
      <c r="E15" s="66"/>
      <c r="F15" s="66"/>
      <c r="G15" s="66"/>
      <c r="H15" s="66"/>
      <c r="I15" s="66"/>
    </row>
    <row r="16" spans="1:10" ht="13.5" customHeight="1" x14ac:dyDescent="0.2">
      <c r="A16" s="67" t="s">
        <v>180</v>
      </c>
      <c r="B16" s="559">
        <v>3.6662770698742103E-2</v>
      </c>
      <c r="C16" s="559">
        <v>3.58777092227291E-2</v>
      </c>
      <c r="D16" s="559">
        <v>1.70091694832201E-2</v>
      </c>
      <c r="E16" s="560">
        <v>3.356115</v>
      </c>
      <c r="F16" s="281">
        <v>9790.0209270948799</v>
      </c>
      <c r="G16" s="281">
        <v>7180.8979575126104</v>
      </c>
      <c r="H16" s="281">
        <v>5258.3307601568004</v>
      </c>
      <c r="I16" s="281">
        <v>4531.6901669380804</v>
      </c>
      <c r="J16" s="68"/>
    </row>
    <row r="17" spans="1:11" ht="13.5" customHeight="1" x14ac:dyDescent="0.2">
      <c r="A17" s="67" t="s">
        <v>181</v>
      </c>
      <c r="B17" s="61">
        <v>3.7105592563050502E-2</v>
      </c>
      <c r="C17" s="61">
        <v>1.2560754222649701E-3</v>
      </c>
      <c r="D17" s="61">
        <v>2.21416625767848E-2</v>
      </c>
      <c r="E17" s="560">
        <v>3.3566400000000001</v>
      </c>
      <c r="F17" s="281">
        <v>8988.4345347661292</v>
      </c>
      <c r="G17" s="281">
        <v>6765.9548449860504</v>
      </c>
      <c r="H17" s="281">
        <v>4809.7985102902903</v>
      </c>
      <c r="I17" s="281">
        <v>4178.6360244758298</v>
      </c>
      <c r="J17" s="68"/>
    </row>
    <row r="18" spans="1:11" ht="13.5" customHeight="1" x14ac:dyDescent="0.2">
      <c r="A18" s="67" t="s">
        <v>772</v>
      </c>
      <c r="B18" s="61">
        <v>3.21376281023424E-2</v>
      </c>
      <c r="C18" s="61">
        <v>1.14888377131097E-3</v>
      </c>
      <c r="D18" s="61">
        <v>3.8045458129158501E-2</v>
      </c>
      <c r="E18" s="560">
        <v>3.44835909090909</v>
      </c>
      <c r="F18" s="281">
        <v>9946.7441941521502</v>
      </c>
      <c r="G18" s="281">
        <v>7701.6768132494799</v>
      </c>
      <c r="H18" s="281">
        <v>5790.0034802325899</v>
      </c>
      <c r="I18" s="281">
        <v>4156.7407139195602</v>
      </c>
      <c r="J18" s="68"/>
    </row>
    <row r="19" spans="1:11" ht="13.5" customHeight="1" x14ac:dyDescent="0.2">
      <c r="A19" s="67" t="s">
        <v>827</v>
      </c>
      <c r="B19" s="61">
        <v>3.7273499162012301E-2</v>
      </c>
      <c r="C19" s="61">
        <v>-3.1797239367376E-3</v>
      </c>
      <c r="D19" s="61">
        <v>4.0141436347292794E-2</v>
      </c>
      <c r="E19" s="560">
        <v>3.4434900000000002</v>
      </c>
      <c r="F19" s="281">
        <v>9204.6946251310492</v>
      </c>
      <c r="G19" s="281">
        <v>7185.6834574212298</v>
      </c>
      <c r="H19" s="281">
        <v>6036.2767503677896</v>
      </c>
      <c r="I19" s="281">
        <v>3168.41787476326</v>
      </c>
      <c r="J19" s="68"/>
    </row>
    <row r="20" spans="1:11" ht="13.5" customHeight="1" x14ac:dyDescent="0.2">
      <c r="A20" s="67" t="s">
        <v>834</v>
      </c>
      <c r="B20" s="61">
        <v>1.7975875771524E-2</v>
      </c>
      <c r="C20" s="61">
        <v>2.4979285660866098E-2</v>
      </c>
      <c r="D20" s="61">
        <v>3.9050524062164499E-2</v>
      </c>
      <c r="E20" s="560">
        <v>3.4352749999999999</v>
      </c>
      <c r="F20" s="281">
        <v>9414.7145017319599</v>
      </c>
      <c r="G20" s="281">
        <v>7173.2090087034803</v>
      </c>
      <c r="H20" s="281">
        <v>5941.4373254927395</v>
      </c>
      <c r="I20" s="281">
        <v>3473.2771762392199</v>
      </c>
      <c r="J20" s="68"/>
    </row>
    <row r="21" spans="1:11" ht="13.5" customHeight="1" x14ac:dyDescent="0.2">
      <c r="A21" s="67" t="s">
        <v>875</v>
      </c>
      <c r="B21" s="61" t="s">
        <v>769</v>
      </c>
      <c r="C21" s="61" t="s">
        <v>769</v>
      </c>
      <c r="D21" s="61">
        <v>4.0089096565176598E-2</v>
      </c>
      <c r="E21" s="560">
        <v>3.4059619047619099</v>
      </c>
      <c r="F21" s="559" t="s">
        <v>769</v>
      </c>
      <c r="G21" s="559" t="s">
        <v>769</v>
      </c>
      <c r="H21" s="559" t="s">
        <v>769</v>
      </c>
      <c r="I21" s="559" t="s">
        <v>769</v>
      </c>
      <c r="J21" s="68"/>
    </row>
    <row r="22" spans="1:11" x14ac:dyDescent="0.2">
      <c r="A22" s="67"/>
      <c r="B22" s="69"/>
      <c r="C22" s="69"/>
      <c r="D22" s="70"/>
      <c r="E22" s="71"/>
      <c r="F22" s="71"/>
      <c r="G22" s="71"/>
      <c r="H22" s="71"/>
      <c r="I22" s="71"/>
      <c r="K22" s="71"/>
    </row>
    <row r="23" spans="1:11" ht="69.599999999999994" customHeight="1" x14ac:dyDescent="0.2">
      <c r="A23" s="1093" t="s">
        <v>213</v>
      </c>
      <c r="B23" s="1093"/>
      <c r="C23" s="1093"/>
      <c r="D23" s="1093"/>
      <c r="E23" s="1093"/>
      <c r="F23" s="1093"/>
      <c r="G23" s="1093"/>
      <c r="H23" s="1093"/>
      <c r="I23" s="1093"/>
      <c r="J23" s="163"/>
    </row>
    <row r="25" spans="1:11" ht="15.75" x14ac:dyDescent="0.25">
      <c r="A25" s="719" t="s">
        <v>388</v>
      </c>
      <c r="B25" s="257"/>
      <c r="C25" s="55"/>
    </row>
    <row r="26" spans="1:11" x14ac:dyDescent="0.2">
      <c r="B26" s="8"/>
    </row>
    <row r="27" spans="1:11" x14ac:dyDescent="0.2">
      <c r="A27" s="57" t="s">
        <v>179</v>
      </c>
      <c r="B27" s="58" t="s">
        <v>389</v>
      </c>
      <c r="C27" s="58" t="s">
        <v>390</v>
      </c>
      <c r="D27" s="58" t="s">
        <v>391</v>
      </c>
      <c r="E27" s="58" t="s">
        <v>392</v>
      </c>
      <c r="F27" s="58" t="s">
        <v>393</v>
      </c>
      <c r="G27" s="58" t="s">
        <v>394</v>
      </c>
      <c r="H27" s="58" t="s">
        <v>238</v>
      </c>
      <c r="I27" s="58" t="s">
        <v>395</v>
      </c>
      <c r="J27" s="58" t="s">
        <v>396</v>
      </c>
    </row>
    <row r="28" spans="1:11" x14ac:dyDescent="0.2">
      <c r="A28" s="321"/>
      <c r="B28" s="322" t="s">
        <v>397</v>
      </c>
      <c r="C28" s="323" t="s">
        <v>398</v>
      </c>
      <c r="D28" s="322" t="s">
        <v>397</v>
      </c>
      <c r="E28" s="323" t="s">
        <v>398</v>
      </c>
      <c r="F28" s="322" t="s">
        <v>397</v>
      </c>
      <c r="G28" s="324" t="s">
        <v>397</v>
      </c>
      <c r="H28" s="322" t="s">
        <v>399</v>
      </c>
      <c r="I28" s="324" t="s">
        <v>400</v>
      </c>
      <c r="J28" s="324" t="s">
        <v>399</v>
      </c>
    </row>
    <row r="29" spans="1:11" x14ac:dyDescent="0.2">
      <c r="A29" s="321"/>
      <c r="B29" s="322" t="s">
        <v>401</v>
      </c>
      <c r="C29" s="323" t="s">
        <v>402</v>
      </c>
      <c r="D29" s="322" t="s">
        <v>401</v>
      </c>
      <c r="E29" s="324" t="s">
        <v>403</v>
      </c>
      <c r="F29" s="322" t="s">
        <v>401</v>
      </c>
      <c r="G29" s="324" t="s">
        <v>401</v>
      </c>
      <c r="H29" s="324" t="s">
        <v>462</v>
      </c>
      <c r="I29" s="324" t="s">
        <v>401</v>
      </c>
      <c r="J29" s="324" t="s">
        <v>404</v>
      </c>
    </row>
    <row r="30" spans="1:11" x14ac:dyDescent="0.2">
      <c r="A30" s="7">
        <v>2017</v>
      </c>
      <c r="B30" s="94">
        <v>279.68408730158734</v>
      </c>
      <c r="C30" s="94">
        <v>1258.4595384615395</v>
      </c>
      <c r="D30" s="94">
        <v>131.35749999999999</v>
      </c>
      <c r="E30" s="94">
        <v>17.052076923076918</v>
      </c>
      <c r="F30" s="94">
        <v>105.11793650793653</v>
      </c>
      <c r="G30" s="94">
        <v>911.93436507936531</v>
      </c>
      <c r="H30" s="94">
        <v>70.622568093385226</v>
      </c>
      <c r="I30" s="94">
        <v>8.2059999999999995</v>
      </c>
      <c r="J30" s="94">
        <v>4.605359874649996</v>
      </c>
    </row>
    <row r="31" spans="1:11" x14ac:dyDescent="0.2">
      <c r="A31" s="7">
        <v>2018</v>
      </c>
      <c r="B31" s="94">
        <v>295.88023715415011</v>
      </c>
      <c r="C31" s="94">
        <v>1269.4137547892717</v>
      </c>
      <c r="D31" s="94">
        <v>132.53778656126494</v>
      </c>
      <c r="E31" s="94">
        <v>15.706992337164756</v>
      </c>
      <c r="F31" s="94">
        <v>101.71517786561269</v>
      </c>
      <c r="G31" s="94">
        <v>914.13509881422931</v>
      </c>
      <c r="H31" s="94">
        <v>69.467054263565871</v>
      </c>
      <c r="I31" s="94">
        <v>11.938000000000001</v>
      </c>
      <c r="J31" s="94">
        <v>6.1060693421743295</v>
      </c>
    </row>
    <row r="32" spans="1:11" x14ac:dyDescent="0.2">
      <c r="A32" s="7">
        <v>2019</v>
      </c>
      <c r="B32" s="94">
        <v>272.14359683794487</v>
      </c>
      <c r="C32" s="94">
        <v>1393.2279310344827</v>
      </c>
      <c r="D32" s="94">
        <v>115.49999999999994</v>
      </c>
      <c r="E32" s="94">
        <v>16.197547892720308</v>
      </c>
      <c r="F32" s="94">
        <v>90.703754940711491</v>
      </c>
      <c r="G32" s="94">
        <v>845.62762845849795</v>
      </c>
      <c r="H32" s="94">
        <v>93.38178294573639</v>
      </c>
      <c r="I32" s="94">
        <v>11.303804878048789</v>
      </c>
      <c r="J32" s="94">
        <v>5.3541415399875447</v>
      </c>
    </row>
    <row r="33" spans="1:10" x14ac:dyDescent="0.2">
      <c r="A33" s="7">
        <v>2020</v>
      </c>
      <c r="B33" s="94">
        <v>280.34866141732306</v>
      </c>
      <c r="C33" s="94">
        <v>1771.4350000000006</v>
      </c>
      <c r="D33" s="94">
        <v>102.8290157480314</v>
      </c>
      <c r="E33" s="94">
        <v>20.525362595419839</v>
      </c>
      <c r="F33" s="94">
        <v>82.807204724409445</v>
      </c>
      <c r="G33" s="94">
        <v>778.30578740157455</v>
      </c>
      <c r="H33" s="94">
        <v>108.60290697674418</v>
      </c>
      <c r="I33" s="94">
        <v>8.67551181102362</v>
      </c>
      <c r="J33" s="94">
        <v>4.9853968644169848</v>
      </c>
    </row>
    <row r="34" spans="1:10" x14ac:dyDescent="0.2">
      <c r="A34" s="132">
        <v>2021</v>
      </c>
      <c r="B34" s="325">
        <v>422.63430830039528</v>
      </c>
      <c r="C34" s="325">
        <v>1799.3945977011488</v>
      </c>
      <c r="D34" s="325">
        <v>136.41241106719363</v>
      </c>
      <c r="E34" s="94">
        <v>25.120632183908047</v>
      </c>
      <c r="F34" s="325">
        <v>100.07276679841901</v>
      </c>
      <c r="G34" s="325">
        <v>1482.2570750988134</v>
      </c>
      <c r="H34" s="325">
        <v>159.82239382239376</v>
      </c>
      <c r="I34" s="325">
        <v>15.942450592885383</v>
      </c>
      <c r="J34" s="325">
        <v>5.075070782600573</v>
      </c>
    </row>
    <row r="35" spans="1:10" x14ac:dyDescent="0.2">
      <c r="A35" s="132">
        <v>2022</v>
      </c>
      <c r="B35" s="325">
        <v>399.02569721115538</v>
      </c>
      <c r="C35" s="325">
        <v>1802.3170000000002</v>
      </c>
      <c r="D35" s="325">
        <v>157.77426294820725</v>
      </c>
      <c r="E35" s="94">
        <v>21.766480769230785</v>
      </c>
      <c r="F35" s="325">
        <v>97.530278884462206</v>
      </c>
      <c r="G35" s="325">
        <v>1416.0717529880478</v>
      </c>
      <c r="H35" s="325">
        <v>120.34321705426353</v>
      </c>
      <c r="I35" s="325">
        <v>18.605139442231074</v>
      </c>
      <c r="J35" s="325">
        <v>4.8830104440384625</v>
      </c>
    </row>
    <row r="36" spans="1:10" x14ac:dyDescent="0.2">
      <c r="A36" s="132">
        <v>2023</v>
      </c>
      <c r="B36" s="325">
        <v>384.54505976095584</v>
      </c>
      <c r="C36" s="325">
        <v>1943.0241538461535</v>
      </c>
      <c r="D36" s="325">
        <v>120.04633466135463</v>
      </c>
      <c r="E36" s="94">
        <v>23.389923076923083</v>
      </c>
      <c r="F36" s="325">
        <v>96.986334661354576</v>
      </c>
      <c r="G36" s="325">
        <v>1177.4828286852583</v>
      </c>
      <c r="H36" s="325">
        <v>119.6501945525293</v>
      </c>
      <c r="I36" s="325">
        <v>24.326334661354579</v>
      </c>
      <c r="J36" s="325">
        <v>4.4453063999374995</v>
      </c>
    </row>
    <row r="37" spans="1:10" x14ac:dyDescent="0.2">
      <c r="A37" s="511">
        <v>2024</v>
      </c>
      <c r="B37" s="325">
        <v>414.89137795275605</v>
      </c>
      <c r="C37" s="325">
        <v>2387.9516412213738</v>
      </c>
      <c r="D37" s="325">
        <v>126.07185039370077</v>
      </c>
      <c r="E37" s="94">
        <v>28.239083969465625</v>
      </c>
      <c r="F37" s="325">
        <v>94.014921259842652</v>
      </c>
      <c r="G37" s="325">
        <v>1369.4290157480316</v>
      </c>
      <c r="H37" s="94">
        <v>109.51428571428576</v>
      </c>
      <c r="I37" s="325">
        <v>21.287913385826794</v>
      </c>
      <c r="J37" s="94">
        <v>4.5025169581459927</v>
      </c>
    </row>
    <row r="38" spans="1:10" x14ac:dyDescent="0.2">
      <c r="A38" s="511">
        <v>2025</v>
      </c>
      <c r="B38" s="325">
        <v>451.09490118577082</v>
      </c>
      <c r="C38" s="325">
        <v>3444.1336015325687</v>
      </c>
      <c r="D38" s="325">
        <v>130.16565217391303</v>
      </c>
      <c r="E38" s="94">
        <v>40.10488505747125</v>
      </c>
      <c r="F38" s="325">
        <v>89.060276679842005</v>
      </c>
      <c r="G38" s="325">
        <v>1547.6558498023717</v>
      </c>
      <c r="H38" s="94">
        <v>102.41478599221789</v>
      </c>
      <c r="I38" s="325">
        <v>22.147964426877461</v>
      </c>
      <c r="J38" s="94">
        <v>4.1591044525879264</v>
      </c>
    </row>
    <row r="39" spans="1:10" x14ac:dyDescent="0.2">
      <c r="A39" s="326">
        <v>2026</v>
      </c>
      <c r="B39" s="327"/>
      <c r="C39" s="327"/>
      <c r="D39" s="327"/>
      <c r="E39" s="327"/>
      <c r="F39" s="327"/>
      <c r="G39" s="327"/>
      <c r="H39" s="327"/>
      <c r="I39" s="327"/>
      <c r="J39" s="327"/>
    </row>
    <row r="40" spans="1:10" x14ac:dyDescent="0.2">
      <c r="A40" s="720" t="s">
        <v>180</v>
      </c>
      <c r="B40" s="94">
        <v>593.70142857142855</v>
      </c>
      <c r="C40" s="94">
        <v>4724.119090909091</v>
      </c>
      <c r="D40" s="94">
        <v>146.06380952380951</v>
      </c>
      <c r="E40" s="94">
        <v>91.123409090909078</v>
      </c>
      <c r="F40" s="94">
        <v>90.64</v>
      </c>
      <c r="G40" s="94">
        <v>2263.5990476190473</v>
      </c>
      <c r="H40" s="94">
        <v>105.62380952380954</v>
      </c>
      <c r="I40" s="94">
        <v>23.255714285714291</v>
      </c>
      <c r="J40" s="94">
        <v>4.4697312551249997</v>
      </c>
    </row>
    <row r="41" spans="1:10" x14ac:dyDescent="0.2">
      <c r="A41" s="720" t="s">
        <v>181</v>
      </c>
      <c r="B41" s="94">
        <v>588.21050000000002</v>
      </c>
      <c r="C41" s="94">
        <v>5016.5510000000004</v>
      </c>
      <c r="D41" s="94">
        <v>150.62800000000001</v>
      </c>
      <c r="E41" s="94">
        <v>82.545249999999996</v>
      </c>
      <c r="F41" s="94">
        <v>86.912499999999994</v>
      </c>
      <c r="G41" s="94">
        <v>2207.8615</v>
      </c>
      <c r="H41" s="94">
        <v>98.805000000000007</v>
      </c>
      <c r="I41" s="94">
        <v>26.407499999999999</v>
      </c>
      <c r="J41" s="94">
        <v>4.5695185662549997</v>
      </c>
    </row>
    <row r="42" spans="1:10" x14ac:dyDescent="0.2">
      <c r="A42" s="720" t="s">
        <v>772</v>
      </c>
      <c r="B42" s="94">
        <v>566.94500000000005</v>
      </c>
      <c r="C42" s="94">
        <v>4862.7595454545453</v>
      </c>
      <c r="D42" s="94">
        <v>144.60045454545454</v>
      </c>
      <c r="E42" s="94">
        <v>78.495909090909109</v>
      </c>
      <c r="F42" s="94">
        <v>85.265454545454546</v>
      </c>
      <c r="G42" s="94">
        <v>2155.2663636363636</v>
      </c>
      <c r="H42" s="94">
        <v>106.37954545454544</v>
      </c>
      <c r="I42" s="94">
        <v>26.87863636363636</v>
      </c>
      <c r="J42" s="94">
        <v>4.9819068462840903</v>
      </c>
    </row>
    <row r="43" spans="1:10" x14ac:dyDescent="0.2">
      <c r="A43" s="720" t="s">
        <v>827</v>
      </c>
      <c r="B43" s="94">
        <v>584.74250000000006</v>
      </c>
      <c r="C43" s="94">
        <v>4719.971818181818</v>
      </c>
      <c r="D43" s="94">
        <v>152.47800000000001</v>
      </c>
      <c r="E43" s="94">
        <v>75.314090909090922</v>
      </c>
      <c r="F43" s="94">
        <v>87.210999999999999</v>
      </c>
      <c r="G43" s="94">
        <v>2219.9605000000001</v>
      </c>
      <c r="H43" s="94">
        <v>107.18333333333332</v>
      </c>
      <c r="I43" s="94">
        <v>27.223500000000001</v>
      </c>
      <c r="J43" s="94">
        <v>5.164676402443181</v>
      </c>
    </row>
    <row r="44" spans="1:10" x14ac:dyDescent="0.2">
      <c r="A44" s="720" t="s">
        <v>834</v>
      </c>
      <c r="B44" s="94">
        <v>612.67421052631573</v>
      </c>
      <c r="C44" s="94">
        <v>4590.5042857142853</v>
      </c>
      <c r="D44" s="94">
        <v>158.22263157894736</v>
      </c>
      <c r="E44" s="94">
        <v>77.515476190476207</v>
      </c>
      <c r="F44" s="94">
        <v>90.311578947368432</v>
      </c>
      <c r="G44" s="94">
        <v>2435.2184210526311</v>
      </c>
      <c r="H44" s="94">
        <v>108.60238095238095</v>
      </c>
      <c r="I44" s="94">
        <v>29.798421052631582</v>
      </c>
      <c r="J44" s="94">
        <v>4.932392924338096</v>
      </c>
    </row>
    <row r="45" spans="1:10" x14ac:dyDescent="0.2">
      <c r="A45" s="720" t="s">
        <v>875</v>
      </c>
      <c r="B45" s="94">
        <v>615.72045454545446</v>
      </c>
      <c r="C45" s="94">
        <v>4235.54</v>
      </c>
      <c r="D45" s="94">
        <v>160.59409090909088</v>
      </c>
      <c r="E45" s="94">
        <v>66.730681818181822</v>
      </c>
      <c r="F45" s="94">
        <v>88.507272727272721</v>
      </c>
      <c r="G45" s="94">
        <v>2420.2559090909094</v>
      </c>
      <c r="H45" s="94">
        <v>100.47499999999999</v>
      </c>
      <c r="I45" s="94">
        <v>31.021818181818187</v>
      </c>
      <c r="J45" s="94">
        <v>4.6888148383590904</v>
      </c>
    </row>
    <row r="46" spans="1:10" ht="56.25" customHeight="1" x14ac:dyDescent="0.2">
      <c r="A46" s="1094" t="s">
        <v>876</v>
      </c>
      <c r="B46" s="1094"/>
      <c r="C46" s="1094"/>
      <c r="D46" s="1094"/>
      <c r="E46" s="1094"/>
      <c r="F46" s="1094"/>
      <c r="G46" s="1094"/>
      <c r="H46" s="1094"/>
      <c r="I46" s="1094"/>
      <c r="J46" s="1094"/>
    </row>
  </sheetData>
  <mergeCells count="2">
    <mergeCell ref="A23:I23"/>
    <mergeCell ref="A46:J46"/>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E4E46-0C18-49F3-A8E4-3BD90C8C1F8D}">
  <sheetPr>
    <tabColor rgb="FF002060"/>
  </sheetPr>
  <dimension ref="A1:Z110"/>
  <sheetViews>
    <sheetView showGridLines="0" view="pageBreakPreview" zoomScaleNormal="100" zoomScaleSheetLayoutView="100" workbookViewId="0"/>
  </sheetViews>
  <sheetFormatPr baseColWidth="10" defaultRowHeight="15" x14ac:dyDescent="0.25"/>
  <cols>
    <col min="1" max="1" width="24.28515625" style="16" customWidth="1"/>
    <col min="2" max="11" width="18.85546875" style="15"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639</v>
      </c>
    </row>
    <row r="2" spans="1:20" ht="15.75" x14ac:dyDescent="0.25">
      <c r="A2" s="75" t="s">
        <v>593</v>
      </c>
    </row>
    <row r="3" spans="1:20" ht="15.75" x14ac:dyDescent="0.25">
      <c r="A3" s="75"/>
    </row>
    <row r="4" spans="1:20" x14ac:dyDescent="0.25">
      <c r="A4" s="88" t="s">
        <v>594</v>
      </c>
      <c r="B4" s="8"/>
      <c r="C4" s="8"/>
      <c r="D4" s="8"/>
      <c r="E4" s="8"/>
      <c r="F4" s="8"/>
      <c r="G4" s="8"/>
      <c r="H4" s="8"/>
      <c r="I4" s="8"/>
      <c r="J4" s="8"/>
      <c r="K4" s="8"/>
    </row>
    <row r="5" spans="1:20" s="78" customFormat="1" ht="23.25" customHeight="1" x14ac:dyDescent="0.25">
      <c r="A5" s="76" t="s">
        <v>179</v>
      </c>
      <c r="B5" s="77" t="s">
        <v>595</v>
      </c>
      <c r="C5" s="584" t="s">
        <v>596</v>
      </c>
      <c r="D5" s="584" t="s">
        <v>597</v>
      </c>
      <c r="E5" s="77" t="s">
        <v>598</v>
      </c>
      <c r="F5" s="77" t="s">
        <v>599</v>
      </c>
      <c r="G5" s="77" t="s">
        <v>600</v>
      </c>
      <c r="H5" s="77" t="s">
        <v>238</v>
      </c>
      <c r="I5" s="77" t="s">
        <v>601</v>
      </c>
      <c r="J5" s="77" t="s">
        <v>220</v>
      </c>
      <c r="K5" s="77" t="s">
        <v>0</v>
      </c>
    </row>
    <row r="6" spans="1:20" x14ac:dyDescent="0.25">
      <c r="A6" s="886">
        <v>2016</v>
      </c>
      <c r="B6" s="80">
        <v>10177.317147685149</v>
      </c>
      <c r="C6" s="80">
        <v>7425.7115264430004</v>
      </c>
      <c r="D6" s="80">
        <v>1468.76210573</v>
      </c>
      <c r="E6" s="80">
        <v>120.4562064</v>
      </c>
      <c r="F6" s="80">
        <v>1657.8109567900001</v>
      </c>
      <c r="G6" s="80">
        <v>344.26251600000001</v>
      </c>
      <c r="H6" s="80">
        <v>343.53079468679698</v>
      </c>
      <c r="I6" s="80">
        <v>272.67176152636512</v>
      </c>
      <c r="J6" s="982">
        <v>14.998880473634941</v>
      </c>
      <c r="K6" s="80">
        <f>SUM(B6:J6)</f>
        <v>21825.521895734943</v>
      </c>
      <c r="M6"/>
      <c r="N6" s="81"/>
      <c r="O6"/>
      <c r="P6"/>
      <c r="Q6"/>
      <c r="R6"/>
      <c r="S6"/>
      <c r="T6"/>
    </row>
    <row r="7" spans="1:20" x14ac:dyDescent="0.25">
      <c r="A7" s="83">
        <v>2017</v>
      </c>
      <c r="B7" s="80">
        <v>13827.428592107201</v>
      </c>
      <c r="C7" s="80">
        <v>8270.4808182538964</v>
      </c>
      <c r="D7" s="80">
        <v>2398.5107920802502</v>
      </c>
      <c r="E7" s="80">
        <v>118.02914691497099</v>
      </c>
      <c r="F7" s="80">
        <v>1726.13453738415</v>
      </c>
      <c r="G7" s="527">
        <v>370.47641852434231</v>
      </c>
      <c r="H7" s="80">
        <v>434.37049986164698</v>
      </c>
      <c r="I7" s="998">
        <v>367.85714782285828</v>
      </c>
      <c r="J7" s="999">
        <v>50.792859177141587</v>
      </c>
      <c r="K7" s="80">
        <f t="shared" ref="K7:K15" si="0">SUM(B7:J7)</f>
        <v>27564.080812126464</v>
      </c>
      <c r="M7"/>
      <c r="N7" s="81"/>
      <c r="O7"/>
      <c r="P7"/>
      <c r="Q7"/>
      <c r="R7"/>
      <c r="S7"/>
      <c r="T7"/>
    </row>
    <row r="8" spans="1:20" x14ac:dyDescent="0.25">
      <c r="A8" s="83">
        <v>2018</v>
      </c>
      <c r="B8" s="80">
        <v>14944.29984949529</v>
      </c>
      <c r="C8" s="80">
        <v>8258.5140579199997</v>
      </c>
      <c r="D8" s="80">
        <v>2573.90517052</v>
      </c>
      <c r="E8" s="80">
        <v>122.68860826</v>
      </c>
      <c r="F8" s="80">
        <v>1545.47004143</v>
      </c>
      <c r="G8" s="527">
        <v>351.7664575</v>
      </c>
      <c r="H8" s="80">
        <v>484.36463219586602</v>
      </c>
      <c r="I8" s="998">
        <v>612.49575372353581</v>
      </c>
      <c r="J8" s="999">
        <v>10.91143831646426</v>
      </c>
      <c r="K8" s="80">
        <f t="shared" si="0"/>
        <v>28904.416009361154</v>
      </c>
      <c r="M8"/>
      <c r="N8" s="81"/>
      <c r="O8"/>
      <c r="P8"/>
      <c r="Q8"/>
      <c r="R8"/>
      <c r="S8"/>
      <c r="T8"/>
    </row>
    <row r="9" spans="1:20" x14ac:dyDescent="0.25">
      <c r="A9" s="83">
        <v>2019</v>
      </c>
      <c r="B9" s="80">
        <v>14015.41090766</v>
      </c>
      <c r="C9" s="80">
        <v>8555.1157122799996</v>
      </c>
      <c r="D9" s="80">
        <v>2114.0199884899998</v>
      </c>
      <c r="E9" s="80">
        <v>80.687839499999995</v>
      </c>
      <c r="F9" s="80">
        <v>1566.97425174</v>
      </c>
      <c r="G9" s="527">
        <v>382.3144423</v>
      </c>
      <c r="H9" s="80">
        <v>978.06279613999993</v>
      </c>
      <c r="I9" s="998">
        <v>655.93672013944627</v>
      </c>
      <c r="J9" s="999">
        <v>2.1621656499999991</v>
      </c>
      <c r="K9" s="80">
        <f t="shared" si="0"/>
        <v>28350.684823899443</v>
      </c>
      <c r="M9" s="435"/>
      <c r="N9" s="81"/>
      <c r="O9"/>
      <c r="P9"/>
      <c r="Q9"/>
      <c r="R9"/>
      <c r="S9"/>
      <c r="T9"/>
    </row>
    <row r="10" spans="1:20" x14ac:dyDescent="0.25">
      <c r="A10" s="83">
        <v>2020</v>
      </c>
      <c r="B10" s="80">
        <v>13035.51293796</v>
      </c>
      <c r="C10" s="80">
        <v>7829.5665440800003</v>
      </c>
      <c r="D10" s="80">
        <v>1707.15258324</v>
      </c>
      <c r="E10" s="80">
        <v>93.552143479999998</v>
      </c>
      <c r="F10" s="80">
        <v>1460.6263805399999</v>
      </c>
      <c r="G10" s="527">
        <v>366.66639351200001</v>
      </c>
      <c r="H10" s="80">
        <v>1146.607818125</v>
      </c>
      <c r="I10" s="998">
        <v>478.49343220918382</v>
      </c>
      <c r="J10" s="999">
        <v>5.5008721300000323</v>
      </c>
      <c r="K10" s="80">
        <f t="shared" si="0"/>
        <v>26123.679105276187</v>
      </c>
      <c r="M10" s="435"/>
      <c r="N10" s="81"/>
      <c r="O10"/>
      <c r="P10"/>
      <c r="Q10"/>
      <c r="R10"/>
      <c r="S10"/>
      <c r="T10"/>
    </row>
    <row r="11" spans="1:20" x14ac:dyDescent="0.25">
      <c r="A11" s="83">
        <v>2021</v>
      </c>
      <c r="B11" s="80">
        <v>20694.198436989998</v>
      </c>
      <c r="C11" s="80">
        <v>10184.99480196</v>
      </c>
      <c r="D11" s="80">
        <v>2685.08164197</v>
      </c>
      <c r="E11" s="80">
        <v>117.02853534</v>
      </c>
      <c r="F11" s="80">
        <v>2028.33491028</v>
      </c>
      <c r="G11" s="527">
        <v>885.89957017999996</v>
      </c>
      <c r="H11" s="80">
        <v>2256.78275033</v>
      </c>
      <c r="I11" s="998">
        <v>1045.280912477378</v>
      </c>
      <c r="J11" s="999">
        <v>3.150775267119549</v>
      </c>
      <c r="K11" s="80">
        <f t="shared" si="0"/>
        <v>39900.752334794495</v>
      </c>
      <c r="M11" s="435"/>
      <c r="N11" s="81"/>
      <c r="O11"/>
      <c r="P11"/>
      <c r="Q11"/>
      <c r="R11"/>
      <c r="S11"/>
      <c r="T11"/>
    </row>
    <row r="12" spans="1:20" x14ac:dyDescent="0.25">
      <c r="A12" s="83">
        <v>2022</v>
      </c>
      <c r="B12" s="80">
        <v>19678.556027459999</v>
      </c>
      <c r="C12" s="80">
        <v>10194.401980660001</v>
      </c>
      <c r="D12" s="80">
        <v>2842.4350614800001</v>
      </c>
      <c r="E12" s="80">
        <v>90.218522480000004</v>
      </c>
      <c r="F12" s="80">
        <v>1786.31710836</v>
      </c>
      <c r="G12" s="527">
        <v>782.91723198</v>
      </c>
      <c r="H12" s="80">
        <v>1749.76953927</v>
      </c>
      <c r="I12" s="998">
        <v>1149.5758205112311</v>
      </c>
      <c r="J12" s="999">
        <v>3.817415415704581</v>
      </c>
      <c r="K12" s="80">
        <f t="shared" si="0"/>
        <v>38278.008707616929</v>
      </c>
      <c r="M12" s="435"/>
      <c r="N12" s="81"/>
      <c r="O12"/>
      <c r="P12"/>
      <c r="Q12"/>
      <c r="R12"/>
      <c r="S12"/>
      <c r="T12"/>
    </row>
    <row r="13" spans="1:20" x14ac:dyDescent="0.25">
      <c r="A13" s="83">
        <v>2023</v>
      </c>
      <c r="B13" s="80">
        <v>23143.294076089998</v>
      </c>
      <c r="C13" s="80">
        <v>11072.930207560001</v>
      </c>
      <c r="D13" s="80">
        <v>2230.9440367100001</v>
      </c>
      <c r="E13" s="80">
        <v>97.918753809999998</v>
      </c>
      <c r="F13" s="80">
        <v>1958.5700018</v>
      </c>
      <c r="G13" s="527">
        <v>653.96606158999998</v>
      </c>
      <c r="H13" s="80">
        <v>1695.11764595</v>
      </c>
      <c r="I13" s="998">
        <v>1394.1452395825329</v>
      </c>
      <c r="J13" s="999">
        <v>6.0453817438323698</v>
      </c>
      <c r="K13" s="80">
        <f t="shared" si="0"/>
        <v>42252.931404836367</v>
      </c>
      <c r="M13" s="435"/>
      <c r="N13" s="81"/>
      <c r="O13"/>
      <c r="P13"/>
      <c r="Q13"/>
      <c r="R13"/>
      <c r="S13"/>
      <c r="T13"/>
    </row>
    <row r="14" spans="1:20" x14ac:dyDescent="0.25">
      <c r="A14" s="83">
        <v>2024</v>
      </c>
      <c r="B14" s="80">
        <v>23507.203925040001</v>
      </c>
      <c r="C14" s="80">
        <v>15628.58151993</v>
      </c>
      <c r="D14" s="80">
        <v>2284.2600861199999</v>
      </c>
      <c r="E14" s="80">
        <v>128.67314471</v>
      </c>
      <c r="F14" s="80">
        <v>2503.1403952400001</v>
      </c>
      <c r="G14" s="80">
        <v>914.41795006999996</v>
      </c>
      <c r="H14" s="80">
        <v>1768.86720042</v>
      </c>
      <c r="I14" s="998">
        <v>1596.74849498455</v>
      </c>
      <c r="J14" s="999">
        <v>2.9670848683851081</v>
      </c>
      <c r="K14" s="80">
        <f t="shared" si="0"/>
        <v>48334.859801382932</v>
      </c>
      <c r="M14" s="435"/>
      <c r="N14" s="81"/>
      <c r="O14"/>
      <c r="P14"/>
      <c r="Q14"/>
      <c r="R14"/>
      <c r="S14"/>
      <c r="T14"/>
    </row>
    <row r="15" spans="1:20" x14ac:dyDescent="0.25">
      <c r="A15" s="83">
        <v>2025</v>
      </c>
      <c r="B15" s="80">
        <v>28921.776362609999</v>
      </c>
      <c r="C15" s="80">
        <v>23312.92859082</v>
      </c>
      <c r="D15" s="80">
        <v>2771.6905297500002</v>
      </c>
      <c r="E15" s="80">
        <v>184.19504382</v>
      </c>
      <c r="F15" s="80">
        <v>3312.9604666199998</v>
      </c>
      <c r="G15" s="80">
        <v>1154.9563881399999</v>
      </c>
      <c r="H15" s="80">
        <v>1404.92367962</v>
      </c>
      <c r="I15" s="998">
        <v>1661.5196162469581</v>
      </c>
      <c r="J15" s="999">
        <v>13.266549743392281</v>
      </c>
      <c r="K15" s="80">
        <f t="shared" si="0"/>
        <v>62738.217227370355</v>
      </c>
      <c r="M15" s="435"/>
      <c r="N15" s="81"/>
      <c r="O15"/>
      <c r="P15"/>
      <c r="Q15"/>
      <c r="R15"/>
      <c r="S15"/>
      <c r="T15"/>
    </row>
    <row r="16" spans="1:20" ht="26.25" x14ac:dyDescent="0.25">
      <c r="A16" s="674" t="s">
        <v>877</v>
      </c>
      <c r="B16" s="82">
        <f>SUM(B17:B21)</f>
        <v>16417.192670190001</v>
      </c>
      <c r="C16" s="82">
        <f t="shared" ref="C16:J16" si="1">SUM(C17:C21)</f>
        <v>13240.539264890002</v>
      </c>
      <c r="D16" s="82">
        <f t="shared" si="1"/>
        <v>1281.4214590399999</v>
      </c>
      <c r="E16" s="82">
        <f t="shared" si="1"/>
        <v>145.85964222000001</v>
      </c>
      <c r="F16" s="82">
        <f t="shared" si="1"/>
        <v>2510.864163039997</v>
      </c>
      <c r="G16" s="82">
        <f t="shared" si="1"/>
        <v>356.31551018000005</v>
      </c>
      <c r="H16" s="82">
        <f t="shared" si="1"/>
        <v>886.14968337999994</v>
      </c>
      <c r="I16" s="82">
        <f t="shared" si="1"/>
        <v>769.098432092861</v>
      </c>
      <c r="J16" s="82">
        <f t="shared" si="1"/>
        <v>3.0860568400000323</v>
      </c>
      <c r="K16" s="82">
        <f>SUM(K17:K21)</f>
        <v>35610.526881872858</v>
      </c>
    </row>
    <row r="17" spans="1:11" x14ac:dyDescent="0.25">
      <c r="A17" s="83" t="s">
        <v>180</v>
      </c>
      <c r="B17" s="84">
        <v>3371.6069751099999</v>
      </c>
      <c r="C17" s="84">
        <v>2663.5764734700001</v>
      </c>
      <c r="D17" s="84">
        <v>260.79903632999998</v>
      </c>
      <c r="E17" s="84">
        <v>28.586341740000002</v>
      </c>
      <c r="F17" s="84">
        <v>435.65260008000001</v>
      </c>
      <c r="G17" s="84">
        <v>67.254049640000005</v>
      </c>
      <c r="H17" s="84">
        <v>192.79249999999999</v>
      </c>
      <c r="I17" s="84">
        <v>100.02270807261</v>
      </c>
      <c r="J17" s="582">
        <v>7.96730700000126E-2</v>
      </c>
      <c r="K17" s="84">
        <f>SUM(B17:J17)</f>
        <v>7120.3703575126092</v>
      </c>
    </row>
    <row r="18" spans="1:11" x14ac:dyDescent="0.25">
      <c r="A18" s="83" t="s">
        <v>181</v>
      </c>
      <c r="B18" s="84">
        <v>2997.9805299200002</v>
      </c>
      <c r="C18" s="84">
        <v>2585.98385839</v>
      </c>
      <c r="D18" s="84">
        <v>238.53371597</v>
      </c>
      <c r="E18" s="84">
        <v>30.117568129999999</v>
      </c>
      <c r="F18" s="84">
        <v>398.32514990999999</v>
      </c>
      <c r="G18" s="84">
        <v>84.139397250000002</v>
      </c>
      <c r="H18" s="84">
        <v>195.62345977000001</v>
      </c>
      <c r="I18" s="84">
        <v>149.24741441605099</v>
      </c>
      <c r="J18" s="582">
        <v>1.38845122999999</v>
      </c>
      <c r="K18" s="84">
        <f t="shared" ref="K18:K21" si="2">SUM(B18:J18)</f>
        <v>6681.3395449860509</v>
      </c>
    </row>
    <row r="19" spans="1:11" x14ac:dyDescent="0.25">
      <c r="A19" s="83" t="s">
        <v>772</v>
      </c>
      <c r="B19" s="84">
        <v>3669.60936455</v>
      </c>
      <c r="C19" s="84">
        <v>2656.4640153800001</v>
      </c>
      <c r="D19" s="84">
        <v>280.74532941000001</v>
      </c>
      <c r="E19" s="84">
        <v>31.988484270000001</v>
      </c>
      <c r="F19" s="84">
        <v>588.079913559999</v>
      </c>
      <c r="G19" s="84">
        <v>65.12785298</v>
      </c>
      <c r="H19" s="84">
        <v>155.26767962</v>
      </c>
      <c r="I19" s="84">
        <v>176.42673170948501</v>
      </c>
      <c r="J19" s="582">
        <v>3.2241769999998802E-2</v>
      </c>
      <c r="K19" s="84">
        <f t="shared" si="2"/>
        <v>7623.7416132494845</v>
      </c>
    </row>
    <row r="20" spans="1:11" x14ac:dyDescent="0.25">
      <c r="A20" s="83" t="s">
        <v>827</v>
      </c>
      <c r="B20" s="84">
        <v>3058.7413962000001</v>
      </c>
      <c r="C20" s="84">
        <v>2847.0633026400001</v>
      </c>
      <c r="D20" s="84">
        <v>242.78714069</v>
      </c>
      <c r="E20" s="84">
        <v>26.959122470000001</v>
      </c>
      <c r="F20" s="84">
        <v>551.76768181999898</v>
      </c>
      <c r="G20" s="84">
        <v>58.091147489999997</v>
      </c>
      <c r="H20" s="84">
        <v>147.72260152999999</v>
      </c>
      <c r="I20" s="84">
        <v>166.31340667123101</v>
      </c>
      <c r="J20" s="582">
        <v>0.13965791000001099</v>
      </c>
      <c r="K20" s="84">
        <f t="shared" si="2"/>
        <v>7099.5854574212308</v>
      </c>
    </row>
    <row r="21" spans="1:11" x14ac:dyDescent="0.25">
      <c r="A21" s="83" t="s">
        <v>834</v>
      </c>
      <c r="B21" s="84">
        <v>3319.25440441</v>
      </c>
      <c r="C21" s="84">
        <v>2487.4516150099998</v>
      </c>
      <c r="D21" s="84">
        <v>258.55623664000001</v>
      </c>
      <c r="E21" s="84">
        <v>28.20812561</v>
      </c>
      <c r="F21" s="84">
        <v>537.03881766999905</v>
      </c>
      <c r="G21" s="84">
        <v>81.70306282</v>
      </c>
      <c r="H21" s="84">
        <v>194.74344246000001</v>
      </c>
      <c r="I21" s="84">
        <v>177.08817122348401</v>
      </c>
      <c r="J21" s="582">
        <v>1.4460328600000201</v>
      </c>
      <c r="K21" s="84">
        <f t="shared" si="2"/>
        <v>7085.4899087034828</v>
      </c>
    </row>
    <row r="22" spans="1:11" x14ac:dyDescent="0.25">
      <c r="A22" s="83"/>
      <c r="B22" s="84"/>
      <c r="C22" s="84"/>
      <c r="D22" s="84"/>
      <c r="E22" s="84"/>
      <c r="F22" s="84"/>
      <c r="G22" s="84"/>
      <c r="H22" s="84"/>
      <c r="I22" s="84"/>
      <c r="J22" s="84"/>
      <c r="K22" s="84"/>
    </row>
    <row r="23" spans="1:11" x14ac:dyDescent="0.25">
      <c r="A23" s="86" t="s">
        <v>878</v>
      </c>
      <c r="B23" s="55"/>
      <c r="C23" s="55"/>
      <c r="D23" s="55"/>
      <c r="E23" s="55"/>
      <c r="F23" s="55"/>
      <c r="G23" s="55"/>
      <c r="H23" s="55"/>
      <c r="I23" s="55"/>
      <c r="J23" s="55"/>
      <c r="K23" s="8"/>
    </row>
    <row r="24" spans="1:11" x14ac:dyDescent="0.25">
      <c r="A24" s="83" t="s">
        <v>830</v>
      </c>
      <c r="B24" s="84">
        <v>2166.9168188399999</v>
      </c>
      <c r="C24" s="84">
        <v>1608.7220702899999</v>
      </c>
      <c r="D24" s="84">
        <v>235.50572947000001</v>
      </c>
      <c r="E24" s="84">
        <v>12.34395428</v>
      </c>
      <c r="F24" s="84">
        <v>282.56004416000002</v>
      </c>
      <c r="G24" s="84">
        <v>101.25717279</v>
      </c>
      <c r="H24" s="84">
        <v>19.750775900000001</v>
      </c>
      <c r="I24" s="84">
        <v>160.54355337357401</v>
      </c>
      <c r="J24" s="84">
        <v>0.37963100000001798</v>
      </c>
      <c r="K24" s="84">
        <f>SUM(B24:J24)</f>
        <v>4587.9797501035737</v>
      </c>
    </row>
    <row r="25" spans="1:11" x14ac:dyDescent="0.25">
      <c r="A25" s="83" t="s">
        <v>831</v>
      </c>
      <c r="B25" s="84">
        <v>3319.25440441</v>
      </c>
      <c r="C25" s="84">
        <v>2487.4516150099998</v>
      </c>
      <c r="D25" s="84">
        <v>258.55623664000001</v>
      </c>
      <c r="E25" s="84">
        <v>28.20812561</v>
      </c>
      <c r="F25" s="84">
        <v>537.03881766999905</v>
      </c>
      <c r="G25" s="84">
        <v>81.70306282</v>
      </c>
      <c r="H25" s="84">
        <v>194.74344246000001</v>
      </c>
      <c r="I25" s="84">
        <v>177.08817122348401</v>
      </c>
      <c r="J25" s="84">
        <v>1.4460328600000201</v>
      </c>
      <c r="K25" s="84">
        <f>SUM(B25:J25)</f>
        <v>7085.4899087034828</v>
      </c>
    </row>
    <row r="26" spans="1:11" x14ac:dyDescent="0.25">
      <c r="A26" s="97" t="s">
        <v>239</v>
      </c>
      <c r="B26" s="87">
        <f>B25/B24-1</f>
        <v>0.53178671906145092</v>
      </c>
      <c r="C26" s="87">
        <f t="shared" ref="C26:J26" si="3">C25/C24-1</f>
        <v>0.54622831435488028</v>
      </c>
      <c r="D26" s="87">
        <f t="shared" si="3"/>
        <v>9.7876630100994122E-2</v>
      </c>
      <c r="E26" s="87">
        <f t="shared" si="3"/>
        <v>1.2851774212825422</v>
      </c>
      <c r="F26" s="87">
        <f t="shared" si="3"/>
        <v>0.90061839516807285</v>
      </c>
      <c r="G26" s="87">
        <f t="shared" si="3"/>
        <v>-0.19311333144323317</v>
      </c>
      <c r="H26" s="87">
        <f t="shared" si="3"/>
        <v>8.8600401040447228</v>
      </c>
      <c r="I26" s="87">
        <f t="shared" si="3"/>
        <v>0.10305376642194908</v>
      </c>
      <c r="J26" s="87">
        <f t="shared" si="3"/>
        <v>2.8090484180689974</v>
      </c>
      <c r="K26" s="87">
        <f>K25/K24-1</f>
        <v>0.54435945549749376</v>
      </c>
    </row>
    <row r="27" spans="1:11" x14ac:dyDescent="0.25">
      <c r="A27" s="88"/>
      <c r="B27" s="89"/>
      <c r="C27" s="89"/>
      <c r="D27" s="89"/>
      <c r="E27" s="89"/>
      <c r="F27" s="89"/>
      <c r="G27" s="89"/>
      <c r="H27" s="89"/>
      <c r="I27" s="89"/>
      <c r="J27" s="89"/>
      <c r="K27" s="89"/>
    </row>
    <row r="28" spans="1:11" x14ac:dyDescent="0.25">
      <c r="A28" s="86" t="s">
        <v>879</v>
      </c>
      <c r="B28" s="55"/>
      <c r="C28" s="55"/>
      <c r="D28" s="55"/>
      <c r="E28" s="55"/>
      <c r="F28" s="55"/>
      <c r="G28" s="55"/>
      <c r="H28" s="55"/>
      <c r="I28" s="55"/>
      <c r="J28" s="55"/>
      <c r="K28" s="55"/>
    </row>
    <row r="29" spans="1:11" x14ac:dyDescent="0.25">
      <c r="A29" s="83" t="s">
        <v>832</v>
      </c>
      <c r="B29" s="84">
        <v>10466.276325909999</v>
      </c>
      <c r="C29" s="84">
        <v>7929.6354797200001</v>
      </c>
      <c r="D29" s="84">
        <v>1023.35998287</v>
      </c>
      <c r="E29" s="84">
        <v>59.878901560000003</v>
      </c>
      <c r="F29" s="84">
        <v>1185.1783369499999</v>
      </c>
      <c r="G29" s="84">
        <v>424.37495397999999</v>
      </c>
      <c r="H29" s="84">
        <v>475.00875838000002</v>
      </c>
      <c r="I29" s="84">
        <v>736.94791737452601</v>
      </c>
      <c r="J29" s="84">
        <v>3.0498905099999409</v>
      </c>
      <c r="K29" s="84">
        <f>SUM(B29:J29)</f>
        <v>22303.71054725453</v>
      </c>
    </row>
    <row r="30" spans="1:11" x14ac:dyDescent="0.25">
      <c r="A30" s="83" t="s">
        <v>833</v>
      </c>
      <c r="B30" s="84">
        <v>16417.192670190001</v>
      </c>
      <c r="C30" s="84">
        <v>13240.53926489</v>
      </c>
      <c r="D30" s="84">
        <v>1281.4214590399999</v>
      </c>
      <c r="E30" s="84">
        <v>145.85964222000001</v>
      </c>
      <c r="F30" s="84">
        <v>2510.864163039997</v>
      </c>
      <c r="G30" s="84">
        <v>356.31551017999999</v>
      </c>
      <c r="H30" s="84">
        <v>886.14968337999994</v>
      </c>
      <c r="I30" s="84">
        <v>769.098432092861</v>
      </c>
      <c r="J30" s="84">
        <v>3.0860568400000319</v>
      </c>
      <c r="K30" s="84">
        <f>SUM(B30:J30)</f>
        <v>35610.526881872858</v>
      </c>
    </row>
    <row r="31" spans="1:11" x14ac:dyDescent="0.25">
      <c r="A31" s="97" t="s">
        <v>239</v>
      </c>
      <c r="B31" s="87">
        <f>B30/B29-1</f>
        <v>0.56858009085314243</v>
      </c>
      <c r="C31" s="87">
        <f t="shared" ref="C31:J31" si="4">C30/C29-1</f>
        <v>0.66975383657327092</v>
      </c>
      <c r="D31" s="87">
        <f t="shared" si="4"/>
        <v>0.25217077127275389</v>
      </c>
      <c r="E31" s="87">
        <f>E30/E29-1</f>
        <v>1.4359104529304929</v>
      </c>
      <c r="F31" s="87">
        <f t="shared" si="4"/>
        <v>1.1185538789897111</v>
      </c>
      <c r="G31" s="87">
        <f t="shared" si="4"/>
        <v>-0.16037573179497189</v>
      </c>
      <c r="H31" s="87">
        <f t="shared" si="4"/>
        <v>0.86554388260583015</v>
      </c>
      <c r="I31" s="87">
        <f t="shared" si="4"/>
        <v>4.3626576533217554E-2</v>
      </c>
      <c r="J31" s="87">
        <f t="shared" si="4"/>
        <v>1.1858238806117471E-2</v>
      </c>
      <c r="K31" s="87">
        <f>K30/K29-1</f>
        <v>0.59661894851196973</v>
      </c>
    </row>
    <row r="32" spans="1:11" x14ac:dyDescent="0.25">
      <c r="A32" s="88"/>
      <c r="B32" s="89"/>
      <c r="C32" s="89"/>
      <c r="D32" s="89"/>
      <c r="E32" s="89"/>
      <c r="F32" s="89"/>
      <c r="G32" s="89"/>
      <c r="H32" s="89"/>
      <c r="I32" s="89"/>
      <c r="J32" s="89"/>
      <c r="K32" s="583"/>
    </row>
    <row r="33" spans="1:12" x14ac:dyDescent="0.25">
      <c r="A33" s="88"/>
      <c r="B33" s="887"/>
      <c r="C33" s="887"/>
      <c r="D33" s="887"/>
      <c r="E33" s="887"/>
      <c r="F33" s="887"/>
      <c r="G33" s="887"/>
      <c r="H33" s="887"/>
      <c r="I33" s="887"/>
      <c r="J33" s="887"/>
      <c r="K33" s="888"/>
    </row>
    <row r="34" spans="1:12" x14ac:dyDescent="0.25">
      <c r="A34" s="86" t="s">
        <v>602</v>
      </c>
      <c r="B34" s="55"/>
      <c r="C34" s="55"/>
      <c r="D34" s="55"/>
      <c r="E34" s="55"/>
      <c r="F34" s="55"/>
      <c r="G34" s="55"/>
      <c r="H34" s="55"/>
      <c r="I34" s="55"/>
      <c r="J34" s="55"/>
      <c r="K34" s="8"/>
    </row>
    <row r="35" spans="1:12" x14ac:dyDescent="0.25">
      <c r="A35" s="83" t="s">
        <v>826</v>
      </c>
      <c r="B35" s="84">
        <v>3058.7413962000001</v>
      </c>
      <c r="C35" s="84">
        <v>2847.0633026400001</v>
      </c>
      <c r="D35" s="84">
        <v>242.78714069</v>
      </c>
      <c r="E35" s="84">
        <v>26.959122470000001</v>
      </c>
      <c r="F35" s="84">
        <v>551.76768181999898</v>
      </c>
      <c r="G35" s="84">
        <v>58.091147489999997</v>
      </c>
      <c r="H35" s="84">
        <v>147.72260152999999</v>
      </c>
      <c r="I35" s="84">
        <v>166.31340667123101</v>
      </c>
      <c r="J35" s="84">
        <v>0.13965791000001099</v>
      </c>
      <c r="K35" s="84">
        <f>SUM(B35:J35)</f>
        <v>7099.5854574212308</v>
      </c>
    </row>
    <row r="36" spans="1:12" x14ac:dyDescent="0.25">
      <c r="A36" s="83" t="s">
        <v>831</v>
      </c>
      <c r="B36" s="84">
        <v>3319.25440441</v>
      </c>
      <c r="C36" s="84">
        <v>2487.4516150099998</v>
      </c>
      <c r="D36" s="84">
        <v>258.55623664000001</v>
      </c>
      <c r="E36" s="84">
        <v>28.20812561</v>
      </c>
      <c r="F36" s="84">
        <v>537.03881766999905</v>
      </c>
      <c r="G36" s="84">
        <v>81.70306282</v>
      </c>
      <c r="H36" s="84">
        <v>194.74344246000001</v>
      </c>
      <c r="I36" s="84">
        <v>177.08817122348401</v>
      </c>
      <c r="J36" s="84">
        <v>1.4460328600000201</v>
      </c>
      <c r="K36" s="84">
        <f>SUM(B36:J36)</f>
        <v>7085.4899087034828</v>
      </c>
    </row>
    <row r="37" spans="1:12" x14ac:dyDescent="0.25">
      <c r="A37" s="97" t="s">
        <v>239</v>
      </c>
      <c r="B37" s="87">
        <f>B36/B35-1</f>
        <v>8.5170001142838014E-2</v>
      </c>
      <c r="C37" s="87">
        <f>C36/C35-1</f>
        <v>-0.12630969156763838</v>
      </c>
      <c r="D37" s="87">
        <f>D36/D35-1</f>
        <v>6.4950293105245693E-2</v>
      </c>
      <c r="E37" s="87">
        <f t="shared" ref="E37:J37" si="5">E36/E35-1</f>
        <v>4.6329517638783901E-2</v>
      </c>
      <c r="F37" s="87">
        <f t="shared" si="5"/>
        <v>-2.6693959496534747E-2</v>
      </c>
      <c r="G37" s="87">
        <f t="shared" si="5"/>
        <v>0.4064632280514795</v>
      </c>
      <c r="H37" s="87">
        <f t="shared" si="5"/>
        <v>0.31830498815342678</v>
      </c>
      <c r="I37" s="87">
        <f t="shared" si="5"/>
        <v>6.4785904924385296E-2</v>
      </c>
      <c r="J37" s="87">
        <f t="shared" si="5"/>
        <v>9.3541064018493927</v>
      </c>
      <c r="K37" s="87">
        <f>K36/K35-1</f>
        <v>-1.9854044721743236E-3</v>
      </c>
    </row>
    <row r="38" spans="1:12" x14ac:dyDescent="0.25">
      <c r="B38"/>
      <c r="C38"/>
      <c r="D38"/>
      <c r="E38"/>
      <c r="F38"/>
      <c r="G38"/>
      <c r="H38"/>
      <c r="I38"/>
      <c r="J38"/>
    </row>
    <row r="39" spans="1:12" x14ac:dyDescent="0.25">
      <c r="B39"/>
      <c r="C39"/>
      <c r="D39"/>
      <c r="E39"/>
      <c r="F39"/>
      <c r="G39"/>
      <c r="H39"/>
      <c r="I39"/>
      <c r="J39"/>
      <c r="K39"/>
      <c r="L39"/>
    </row>
    <row r="41" spans="1:12" x14ac:dyDescent="0.25">
      <c r="A41" s="1095" t="s">
        <v>603</v>
      </c>
      <c r="B41" s="1095"/>
      <c r="C41" s="1095"/>
      <c r="D41" s="1095"/>
      <c r="E41" s="1095"/>
      <c r="F41" s="1095"/>
      <c r="G41" s="1095"/>
      <c r="H41" s="1095"/>
      <c r="I41" s="1095"/>
      <c r="J41" s="1095"/>
      <c r="K41" s="1095"/>
    </row>
    <row r="45" spans="1:12" x14ac:dyDescent="0.25">
      <c r="A45" s="90"/>
    </row>
    <row r="47" spans="1:12" x14ac:dyDescent="0.25">
      <c r="A47" s="90"/>
    </row>
    <row r="56" spans="1:26" x14ac:dyDescent="0.25">
      <c r="A56" s="500"/>
    </row>
    <row r="57" spans="1:26" s="15" customFormat="1" x14ac:dyDescent="0.25">
      <c r="A57" s="56" t="s">
        <v>604</v>
      </c>
      <c r="B57" s="8"/>
      <c r="C57" s="8"/>
      <c r="D57" s="8"/>
      <c r="E57" s="8"/>
      <c r="F57" s="8"/>
      <c r="G57" s="8"/>
      <c r="H57" s="8"/>
      <c r="I57" s="8"/>
      <c r="J57" s="8"/>
      <c r="L57" s="1"/>
      <c r="M57" s="1"/>
      <c r="N57" s="1"/>
      <c r="O57" s="1"/>
      <c r="P57" s="1"/>
      <c r="Q57" s="1"/>
      <c r="R57" s="1"/>
      <c r="S57" s="1"/>
      <c r="T57" s="1"/>
      <c r="U57" s="1"/>
      <c r="V57" s="1"/>
      <c r="W57" s="1"/>
      <c r="X57" s="1"/>
      <c r="Y57" s="1"/>
      <c r="Z57" s="1"/>
    </row>
    <row r="58" spans="1:26" s="15" customFormat="1" x14ac:dyDescent="0.25">
      <c r="A58" s="91" t="s">
        <v>179</v>
      </c>
      <c r="B58" s="92" t="s">
        <v>595</v>
      </c>
      <c r="C58" s="92" t="s">
        <v>596</v>
      </c>
      <c r="D58" s="92" t="s">
        <v>597</v>
      </c>
      <c r="E58" s="92" t="s">
        <v>598</v>
      </c>
      <c r="F58" s="92" t="s">
        <v>599</v>
      </c>
      <c r="G58" s="92" t="s">
        <v>600</v>
      </c>
      <c r="H58" s="92" t="s">
        <v>238</v>
      </c>
      <c r="I58" s="92" t="s">
        <v>601</v>
      </c>
      <c r="J58" s="8"/>
      <c r="L58" s="1"/>
      <c r="M58" s="1"/>
      <c r="N58" s="1"/>
      <c r="O58" s="1"/>
      <c r="P58" s="1"/>
      <c r="Q58" s="1"/>
      <c r="R58" s="1"/>
      <c r="S58" s="1"/>
      <c r="T58" s="1"/>
      <c r="U58" s="1"/>
      <c r="V58" s="1"/>
      <c r="W58" s="1"/>
      <c r="X58" s="1"/>
      <c r="Y58" s="1"/>
      <c r="Z58" s="1"/>
    </row>
    <row r="59" spans="1:26" s="15" customFormat="1" x14ac:dyDescent="0.25">
      <c r="A59" s="7"/>
      <c r="B59" s="93" t="s">
        <v>605</v>
      </c>
      <c r="C59" s="93" t="s">
        <v>606</v>
      </c>
      <c r="D59" s="93" t="s">
        <v>605</v>
      </c>
      <c r="E59" s="93" t="s">
        <v>607</v>
      </c>
      <c r="F59" s="93" t="s">
        <v>605</v>
      </c>
      <c r="G59" s="93" t="s">
        <v>605</v>
      </c>
      <c r="H59" s="93" t="s">
        <v>608</v>
      </c>
      <c r="I59" s="93" t="s">
        <v>605</v>
      </c>
      <c r="J59" s="8"/>
      <c r="L59" s="1"/>
      <c r="M59" s="1"/>
      <c r="N59" s="1"/>
      <c r="O59" s="1"/>
      <c r="P59" s="1"/>
      <c r="Q59" s="1"/>
      <c r="R59" s="1"/>
      <c r="S59" s="1"/>
      <c r="T59" s="1"/>
      <c r="U59" s="1"/>
      <c r="V59" s="1"/>
      <c r="W59" s="1"/>
      <c r="X59" s="1"/>
      <c r="Y59" s="1"/>
      <c r="Z59" s="1"/>
    </row>
    <row r="60" spans="1:26" s="15" customFormat="1" x14ac:dyDescent="0.25">
      <c r="A60" s="83">
        <v>2016</v>
      </c>
      <c r="B60" s="85">
        <v>2318.045032841444</v>
      </c>
      <c r="C60" s="85">
        <v>5936.5698070630169</v>
      </c>
      <c r="D60" s="85">
        <v>1102.9358423488629</v>
      </c>
      <c r="E60" s="582">
        <v>7.1565097302319751</v>
      </c>
      <c r="F60" s="84">
        <v>942.29859859551414</v>
      </c>
      <c r="G60" s="84">
        <v>18.915343</v>
      </c>
      <c r="H60" s="84">
        <v>7.3505416141</v>
      </c>
      <c r="I60" s="85">
        <v>24.50051602202505</v>
      </c>
      <c r="J60" s="8"/>
      <c r="L60" s="1"/>
      <c r="M60" s="1"/>
      <c r="N60" s="1"/>
      <c r="O60" s="1"/>
      <c r="P60" s="1"/>
      <c r="Q60" s="1"/>
      <c r="R60" s="1"/>
      <c r="S60" s="1"/>
      <c r="T60" s="1"/>
      <c r="U60" s="1"/>
      <c r="V60" s="1"/>
      <c r="W60" s="1"/>
      <c r="X60" s="1"/>
      <c r="Y60" s="1"/>
      <c r="Z60" s="1"/>
    </row>
    <row r="61" spans="1:26" s="15" customFormat="1" x14ac:dyDescent="0.25">
      <c r="A61" s="83">
        <v>2017</v>
      </c>
      <c r="B61" s="85">
        <v>2372.7364606992842</v>
      </c>
      <c r="C61" s="85">
        <v>6563.9221310000003</v>
      </c>
      <c r="D61" s="85">
        <v>1236.5138629999999</v>
      </c>
      <c r="E61" s="582">
        <v>6.9465320000000004</v>
      </c>
      <c r="F61" s="84">
        <v>865.54154799999992</v>
      </c>
      <c r="G61" s="84">
        <v>18.107502</v>
      </c>
      <c r="H61" s="84">
        <v>7.5484892546999998</v>
      </c>
      <c r="I61" s="85">
        <v>25.423540350680781</v>
      </c>
      <c r="J61" s="8"/>
      <c r="L61" s="1"/>
      <c r="M61" s="1"/>
      <c r="N61" s="1"/>
      <c r="O61" s="1"/>
      <c r="P61" s="1"/>
      <c r="Q61" s="1"/>
      <c r="R61" s="1"/>
      <c r="S61" s="1"/>
      <c r="T61" s="1"/>
      <c r="U61" s="1"/>
      <c r="V61" s="1"/>
      <c r="W61" s="1"/>
      <c r="X61" s="1"/>
      <c r="Y61" s="1"/>
      <c r="Z61" s="1"/>
    </row>
    <row r="62" spans="1:26" s="15" customFormat="1" x14ac:dyDescent="0.25">
      <c r="A62" s="83">
        <v>2018</v>
      </c>
      <c r="B62" s="85">
        <v>2490.9900537847911</v>
      </c>
      <c r="C62" s="85">
        <v>6513.3016529929719</v>
      </c>
      <c r="D62" s="85">
        <v>1208.0306522005469</v>
      </c>
      <c r="E62" s="582">
        <v>7.8107267458291503</v>
      </c>
      <c r="F62" s="84">
        <v>793.74422326126694</v>
      </c>
      <c r="G62" s="84">
        <v>17.110648719</v>
      </c>
      <c r="H62" s="84">
        <v>8.9993116224000005</v>
      </c>
      <c r="I62" s="85">
        <v>27.171357639812079</v>
      </c>
      <c r="J62" s="94"/>
      <c r="L62" s="1"/>
      <c r="M62" s="1"/>
      <c r="N62" s="1"/>
      <c r="O62" s="1"/>
      <c r="P62" s="1"/>
      <c r="Q62" s="1"/>
      <c r="R62" s="1"/>
      <c r="S62" s="1"/>
      <c r="T62" s="1"/>
      <c r="U62" s="1"/>
      <c r="V62" s="1"/>
      <c r="W62" s="1"/>
      <c r="X62" s="1"/>
      <c r="Y62" s="1"/>
      <c r="Z62" s="1"/>
    </row>
    <row r="63" spans="1:26" s="15" customFormat="1" x14ac:dyDescent="0.25">
      <c r="A63" s="83">
        <v>2019</v>
      </c>
      <c r="B63" s="85">
        <v>2543.0688795802539</v>
      </c>
      <c r="C63" s="85">
        <v>6139.6800270651038</v>
      </c>
      <c r="D63" s="85">
        <v>1194.60949780071</v>
      </c>
      <c r="E63" s="582">
        <v>4.7343134888126999</v>
      </c>
      <c r="F63" s="84">
        <v>835.96116070666812</v>
      </c>
      <c r="G63" s="582">
        <v>20.077339641999998</v>
      </c>
      <c r="H63" s="582">
        <v>9.6861424974041697</v>
      </c>
      <c r="I63" s="85">
        <v>30.339354856170619</v>
      </c>
      <c r="J63" s="94"/>
      <c r="L63" s="1"/>
      <c r="M63" s="1"/>
      <c r="N63" s="1"/>
      <c r="O63" s="1"/>
      <c r="P63" s="1"/>
      <c r="Q63" s="1"/>
      <c r="R63" s="1"/>
      <c r="S63" s="1"/>
      <c r="T63" s="1"/>
      <c r="U63" s="1"/>
      <c r="V63" s="1"/>
      <c r="W63" s="1"/>
      <c r="X63" s="1"/>
      <c r="Y63" s="1"/>
      <c r="Z63" s="1"/>
    </row>
    <row r="64" spans="1:26" s="15" customFormat="1" x14ac:dyDescent="0.25">
      <c r="A64" s="83">
        <v>2020</v>
      </c>
      <c r="B64" s="85">
        <v>2133.964593067592</v>
      </c>
      <c r="C64" s="85">
        <v>4426.6311021439542</v>
      </c>
      <c r="D64" s="85">
        <v>1169.9000123815449</v>
      </c>
      <c r="E64" s="582">
        <v>4.680094831895925</v>
      </c>
      <c r="F64" s="84">
        <v>746.20684186854862</v>
      </c>
      <c r="G64" s="582">
        <v>20.095348600000001</v>
      </c>
      <c r="H64" s="582">
        <v>9.6767570275193648</v>
      </c>
      <c r="I64" s="85">
        <v>29.56865228604148</v>
      </c>
      <c r="J64" s="94"/>
      <c r="L64" s="1"/>
      <c r="M64" s="1"/>
      <c r="N64" s="1"/>
      <c r="O64" s="1"/>
      <c r="P64" s="1"/>
      <c r="Q64" s="1"/>
      <c r="R64" s="1"/>
      <c r="S64" s="1"/>
      <c r="T64" s="1"/>
      <c r="U64" s="1"/>
      <c r="V64" s="1"/>
      <c r="W64" s="1"/>
      <c r="X64" s="1"/>
      <c r="Y64" s="1"/>
      <c r="Z64" s="1"/>
    </row>
    <row r="65" spans="1:26" s="15" customFormat="1" x14ac:dyDescent="0.25">
      <c r="A65" s="83">
        <v>2021</v>
      </c>
      <c r="B65" s="85">
        <v>2224.1539945686618</v>
      </c>
      <c r="C65" s="85">
        <v>5663.260269844599</v>
      </c>
      <c r="D65" s="85">
        <v>1215.582122169579</v>
      </c>
      <c r="E65" s="582">
        <v>4.6418586206411252</v>
      </c>
      <c r="F65" s="84">
        <v>863.31795709489188</v>
      </c>
      <c r="G65" s="84">
        <v>25.548352000000001</v>
      </c>
      <c r="H65" s="84">
        <v>12.3560166019651</v>
      </c>
      <c r="I65" s="85">
        <v>32.597042292064089</v>
      </c>
      <c r="J65" s="8"/>
      <c r="L65" s="1"/>
      <c r="M65" s="1"/>
      <c r="N65" s="1"/>
      <c r="O65" s="1"/>
      <c r="P65" s="1"/>
      <c r="Q65" s="1"/>
      <c r="R65" s="1"/>
      <c r="S65" s="1"/>
      <c r="T65" s="1"/>
      <c r="U65" s="1"/>
      <c r="V65" s="1"/>
      <c r="W65" s="1"/>
      <c r="X65" s="1"/>
      <c r="Y65" s="1"/>
      <c r="Z65" s="1"/>
    </row>
    <row r="66" spans="1:26" s="15" customFormat="1" x14ac:dyDescent="0.25">
      <c r="A66" s="83">
        <v>2022</v>
      </c>
      <c r="B66" s="85">
        <v>2362.395678505773</v>
      </c>
      <c r="C66" s="85">
        <v>5665.060800111426</v>
      </c>
      <c r="D66" s="85">
        <v>1159.8266088051139</v>
      </c>
      <c r="E66" s="582">
        <v>4.2071969278023751</v>
      </c>
      <c r="F66" s="84">
        <v>788.32240836668825</v>
      </c>
      <c r="G66" s="84">
        <v>26.684910299999999</v>
      </c>
      <c r="H66" s="84">
        <v>13.222433054810701</v>
      </c>
      <c r="I66" s="85">
        <v>29.481467272762782</v>
      </c>
      <c r="J66" s="8"/>
      <c r="L66" s="1"/>
      <c r="M66" s="1"/>
      <c r="N66" s="1"/>
      <c r="O66" s="1"/>
      <c r="P66" s="1"/>
      <c r="Q66" s="1"/>
      <c r="R66" s="1"/>
      <c r="S66" s="1"/>
      <c r="T66" s="1"/>
      <c r="U66" s="1"/>
      <c r="V66" s="1"/>
      <c r="W66" s="1"/>
      <c r="X66" s="1"/>
      <c r="Y66" s="1"/>
      <c r="Z66" s="1"/>
    </row>
    <row r="67" spans="1:26" s="15" customFormat="1" x14ac:dyDescent="0.25">
      <c r="A67" s="83">
        <v>2023</v>
      </c>
      <c r="B67" s="85">
        <v>2816.6327172692891</v>
      </c>
      <c r="C67" s="85">
        <v>5688.9526952789456</v>
      </c>
      <c r="D67" s="85">
        <v>1283.661460149998</v>
      </c>
      <c r="E67" s="582">
        <v>4.2499310251349254</v>
      </c>
      <c r="F67" s="84">
        <v>843.17035073531417</v>
      </c>
      <c r="G67" s="84">
        <v>24.921071228999999</v>
      </c>
      <c r="H67" s="84">
        <v>12.935174533719801</v>
      </c>
      <c r="I67" s="85">
        <v>32.765921681901617</v>
      </c>
      <c r="J67" s="8"/>
      <c r="L67" s="1"/>
      <c r="M67" s="1"/>
      <c r="N67" s="1"/>
      <c r="O67" s="1"/>
      <c r="P67" s="1"/>
      <c r="Q67" s="1"/>
      <c r="R67" s="1"/>
      <c r="S67" s="1"/>
      <c r="T67" s="1"/>
      <c r="U67" s="1"/>
      <c r="V67" s="1"/>
      <c r="W67" s="1"/>
      <c r="X67" s="1"/>
      <c r="Y67" s="1"/>
      <c r="Z67" s="1"/>
    </row>
    <row r="68" spans="1:26" s="15" customFormat="1" x14ac:dyDescent="0.25">
      <c r="A68" s="83">
        <v>2024</v>
      </c>
      <c r="B68" s="85">
        <v>2774.9062972622851</v>
      </c>
      <c r="C68" s="85">
        <v>6513.7278012184579</v>
      </c>
      <c r="D68" s="85">
        <v>1119.672109260433</v>
      </c>
      <c r="E68" s="582">
        <v>4.8095670774323249</v>
      </c>
      <c r="F68" s="84">
        <v>980.85149486087528</v>
      </c>
      <c r="G68" s="84">
        <v>30.636413961999999</v>
      </c>
      <c r="H68" s="84">
        <v>15.08893191243388</v>
      </c>
      <c r="I68" s="85">
        <v>40.671624832580157</v>
      </c>
      <c r="J68" s="8"/>
      <c r="L68" s="1"/>
      <c r="M68" s="1"/>
      <c r="N68" s="1"/>
      <c r="O68" s="1"/>
      <c r="P68" s="1"/>
      <c r="Q68" s="1"/>
      <c r="R68" s="1"/>
      <c r="S68" s="1"/>
      <c r="T68" s="1"/>
      <c r="U68" s="1"/>
      <c r="V68" s="1"/>
      <c r="W68" s="1"/>
      <c r="X68" s="1"/>
      <c r="Y68" s="1"/>
      <c r="Z68" s="1"/>
    </row>
    <row r="69" spans="1:26" s="15" customFormat="1" x14ac:dyDescent="0.25">
      <c r="A69" s="83">
        <v>2025</v>
      </c>
      <c r="B69" s="85">
        <v>2691.5246817351408</v>
      </c>
      <c r="C69" s="85">
        <v>6740.3405974722509</v>
      </c>
      <c r="D69" s="85">
        <v>1218.5783623086049</v>
      </c>
      <c r="E69" s="582">
        <v>4.5800411404614749</v>
      </c>
      <c r="F69" s="84">
        <v>1126.6203136457059</v>
      </c>
      <c r="G69" s="84">
        <v>32.825969399999998</v>
      </c>
      <c r="H69" s="84">
        <v>11.428409246300021</v>
      </c>
      <c r="I69" s="85">
        <v>38.8458495284222</v>
      </c>
      <c r="J69" s="8"/>
      <c r="L69" s="1"/>
      <c r="M69" s="1"/>
      <c r="N69" s="1"/>
      <c r="O69" s="1"/>
      <c r="P69" s="1"/>
      <c r="Q69" s="1"/>
      <c r="R69" s="1"/>
      <c r="S69" s="1"/>
      <c r="T69" s="1"/>
      <c r="U69" s="1"/>
      <c r="V69" s="1"/>
      <c r="W69" s="1"/>
      <c r="X69" s="1"/>
      <c r="Y69" s="1"/>
      <c r="Z69" s="1"/>
    </row>
    <row r="70" spans="1:26" s="15" customFormat="1" ht="26.25" x14ac:dyDescent="0.25">
      <c r="A70" s="674" t="s">
        <v>877</v>
      </c>
      <c r="B70" s="82">
        <f>SUM(B71:B75)</f>
        <v>1134.791552497185</v>
      </c>
      <c r="C70" s="82">
        <f t="shared" ref="C70:I70" si="6">SUM(C71:C75)</f>
        <v>2770.5269454759737</v>
      </c>
      <c r="D70" s="82">
        <f t="shared" si="6"/>
        <v>495.52772184113985</v>
      </c>
      <c r="E70" s="82">
        <f t="shared" si="6"/>
        <v>1.7863645521822749</v>
      </c>
      <c r="F70" s="82">
        <f t="shared" si="6"/>
        <v>653.83783306119904</v>
      </c>
      <c r="G70" s="82">
        <f t="shared" si="6"/>
        <v>7.2150893999999992</v>
      </c>
      <c r="H70" s="82">
        <f t="shared" si="6"/>
        <v>8.2907367083864507</v>
      </c>
      <c r="I70" s="82">
        <f t="shared" si="6"/>
        <v>15.530358418809779</v>
      </c>
      <c r="J70" s="95"/>
      <c r="L70" s="1"/>
      <c r="M70" s="1"/>
      <c r="N70" s="1"/>
      <c r="O70" s="1"/>
      <c r="P70" s="1"/>
      <c r="Q70" s="1"/>
      <c r="R70" s="1"/>
      <c r="S70" s="1"/>
      <c r="T70" s="1"/>
      <c r="U70" s="1"/>
      <c r="V70" s="1"/>
      <c r="W70" s="1"/>
      <c r="X70" s="1"/>
      <c r="Y70" s="1"/>
      <c r="Z70" s="1"/>
    </row>
    <row r="71" spans="1:26" s="15" customFormat="1" x14ac:dyDescent="0.25">
      <c r="A71" s="889" t="s">
        <v>180</v>
      </c>
      <c r="B71" s="85">
        <v>240.78663363218601</v>
      </c>
      <c r="C71" s="85">
        <v>562.76051587627001</v>
      </c>
      <c r="D71" s="85">
        <v>103.801101119187</v>
      </c>
      <c r="E71" s="96">
        <v>0.34784091727807498</v>
      </c>
      <c r="F71" s="85">
        <v>105.235639733973</v>
      </c>
      <c r="G71" s="96">
        <v>1.4194772</v>
      </c>
      <c r="H71" s="96">
        <v>1.5528770199451201</v>
      </c>
      <c r="I71" s="85">
        <v>2.3498145644415001</v>
      </c>
      <c r="J71" s="85"/>
      <c r="L71" s="1"/>
      <c r="M71" s="1"/>
      <c r="N71" s="1"/>
      <c r="O71" s="1"/>
      <c r="P71" s="1"/>
      <c r="Q71" s="1"/>
      <c r="R71" s="1"/>
      <c r="S71" s="1"/>
      <c r="T71" s="1"/>
      <c r="U71" s="1"/>
      <c r="V71" s="1"/>
      <c r="W71" s="1"/>
      <c r="X71" s="1"/>
      <c r="Y71" s="1"/>
      <c r="Z71" s="1"/>
    </row>
    <row r="72" spans="1:26" s="15" customFormat="1" x14ac:dyDescent="0.25">
      <c r="A72" s="889" t="s">
        <v>181</v>
      </c>
      <c r="B72" s="85">
        <v>207.32167257302601</v>
      </c>
      <c r="C72" s="85">
        <v>515.13940791057496</v>
      </c>
      <c r="D72" s="85">
        <v>93.857528441614306</v>
      </c>
      <c r="E72" s="582">
        <v>0.33604353116392499</v>
      </c>
      <c r="F72" s="84">
        <v>103.71133359557</v>
      </c>
      <c r="G72" s="84">
        <v>1.7330289999999999</v>
      </c>
      <c r="H72" s="84">
        <v>1.8770534800430101</v>
      </c>
      <c r="I72" s="85">
        <v>3.3023805511890001</v>
      </c>
      <c r="J72" s="85"/>
      <c r="L72" s="1"/>
      <c r="M72" s="1"/>
      <c r="N72" s="1"/>
      <c r="O72" s="1"/>
      <c r="P72" s="1"/>
      <c r="Q72" s="1"/>
      <c r="R72" s="1"/>
      <c r="S72" s="1"/>
      <c r="T72" s="1"/>
      <c r="U72" s="1"/>
      <c r="V72" s="1"/>
      <c r="W72" s="1"/>
      <c r="X72" s="1"/>
      <c r="Y72" s="1"/>
      <c r="Z72" s="1"/>
    </row>
    <row r="73" spans="1:26" s="15" customFormat="1" x14ac:dyDescent="0.25">
      <c r="A73" s="889" t="s">
        <v>772</v>
      </c>
      <c r="B73" s="85">
        <v>249.30805995212401</v>
      </c>
      <c r="C73" s="85">
        <v>547.09973049650603</v>
      </c>
      <c r="D73" s="85">
        <v>109.957577121348</v>
      </c>
      <c r="E73" s="582">
        <v>0.383578374380175</v>
      </c>
      <c r="F73" s="84">
        <v>158.505779981682</v>
      </c>
      <c r="G73" s="582">
        <v>1.3633346</v>
      </c>
      <c r="H73" s="582">
        <v>1.62083640839252</v>
      </c>
      <c r="I73" s="85">
        <v>3.5463644752104</v>
      </c>
      <c r="J73" s="85"/>
      <c r="L73" s="1"/>
      <c r="M73" s="1"/>
      <c r="N73" s="1"/>
      <c r="O73" s="1"/>
      <c r="P73" s="1"/>
      <c r="Q73" s="1"/>
      <c r="R73" s="1"/>
      <c r="S73" s="1"/>
      <c r="T73" s="1"/>
      <c r="U73" s="1"/>
      <c r="V73" s="1"/>
      <c r="W73" s="1"/>
      <c r="X73" s="1"/>
      <c r="Y73" s="1"/>
      <c r="Z73" s="1"/>
    </row>
    <row r="74" spans="1:26" s="15" customFormat="1" x14ac:dyDescent="0.25">
      <c r="A74" s="889" t="s">
        <v>827</v>
      </c>
      <c r="B74" s="85">
        <v>210.66529043054399</v>
      </c>
      <c r="C74" s="85">
        <v>603.26916827559</v>
      </c>
      <c r="D74" s="85">
        <v>91.958444478368193</v>
      </c>
      <c r="E74" s="582">
        <v>0.331285867248375</v>
      </c>
      <c r="F74" s="84">
        <v>147.332488071174</v>
      </c>
      <c r="G74" s="84">
        <v>1.1410638</v>
      </c>
      <c r="H74" s="84">
        <v>1.4091232168916199</v>
      </c>
      <c r="I74" s="85">
        <v>3.1931643732564301</v>
      </c>
      <c r="J74" s="85"/>
      <c r="L74" s="1"/>
      <c r="M74" s="1"/>
      <c r="N74" s="1"/>
      <c r="O74" s="1"/>
      <c r="P74" s="1"/>
      <c r="Q74" s="1"/>
      <c r="R74" s="1"/>
      <c r="S74" s="1"/>
      <c r="T74" s="1"/>
      <c r="U74" s="1"/>
      <c r="V74" s="1"/>
      <c r="W74" s="1"/>
      <c r="X74" s="1"/>
      <c r="Y74" s="1"/>
      <c r="Z74" s="1"/>
    </row>
    <row r="75" spans="1:26" s="15" customFormat="1" x14ac:dyDescent="0.25">
      <c r="A75" s="889" t="s">
        <v>834</v>
      </c>
      <c r="B75" s="85">
        <v>226.709895909305</v>
      </c>
      <c r="C75" s="85">
        <v>542.25812291703301</v>
      </c>
      <c r="D75" s="85">
        <v>95.953070680622304</v>
      </c>
      <c r="E75" s="582">
        <v>0.387615862111725</v>
      </c>
      <c r="F75" s="84">
        <v>139.05259167880001</v>
      </c>
      <c r="G75" s="84">
        <v>1.5581848</v>
      </c>
      <c r="H75" s="84">
        <v>1.83084658311418</v>
      </c>
      <c r="I75" s="85">
        <v>3.1386344547124501</v>
      </c>
      <c r="J75" s="85"/>
      <c r="L75" s="1"/>
      <c r="M75" s="1"/>
      <c r="N75" s="1"/>
      <c r="O75" s="1"/>
      <c r="P75" s="1"/>
      <c r="Q75" s="1"/>
      <c r="R75" s="1"/>
      <c r="S75" s="1"/>
      <c r="T75" s="1"/>
      <c r="U75" s="1"/>
      <c r="V75" s="1"/>
      <c r="W75" s="1"/>
      <c r="X75" s="1"/>
      <c r="Y75" s="1"/>
      <c r="Z75" s="1"/>
    </row>
    <row r="76" spans="1:26" s="15" customFormat="1" x14ac:dyDescent="0.25">
      <c r="A76" s="79"/>
      <c r="B76" s="85"/>
      <c r="C76" s="85"/>
      <c r="D76" s="85"/>
      <c r="E76" s="85"/>
      <c r="F76" s="85"/>
      <c r="G76" s="96"/>
      <c r="H76" s="85"/>
      <c r="I76" s="85"/>
      <c r="J76" s="85"/>
      <c r="L76" s="1"/>
      <c r="M76" s="1"/>
      <c r="N76" s="1"/>
      <c r="O76" s="1"/>
      <c r="P76" s="1"/>
      <c r="Q76" s="1"/>
      <c r="R76" s="1"/>
      <c r="S76" s="1"/>
      <c r="T76" s="1"/>
      <c r="U76" s="1"/>
      <c r="V76" s="1"/>
      <c r="W76" s="1"/>
      <c r="X76" s="1"/>
      <c r="Y76" s="1"/>
      <c r="Z76" s="1"/>
    </row>
    <row r="77" spans="1:26" s="15" customFormat="1" x14ac:dyDescent="0.25">
      <c r="A77" s="86" t="s">
        <v>880</v>
      </c>
      <c r="B77" s="55"/>
      <c r="C77" s="55"/>
      <c r="D77" s="55"/>
      <c r="E77" s="55"/>
      <c r="F77" s="55"/>
      <c r="G77" s="55"/>
      <c r="H77" s="55"/>
      <c r="I77" s="55"/>
      <c r="J77" s="55"/>
      <c r="L77" s="1"/>
      <c r="M77" s="1"/>
      <c r="N77" s="1"/>
      <c r="O77" s="1"/>
      <c r="P77" s="1"/>
      <c r="Q77" s="1"/>
      <c r="R77" s="1"/>
      <c r="S77" s="1"/>
      <c r="T77" s="1"/>
      <c r="U77" s="1"/>
      <c r="V77" s="1"/>
      <c r="W77" s="1"/>
      <c r="X77" s="1"/>
      <c r="Y77" s="1"/>
      <c r="Z77" s="1"/>
    </row>
    <row r="78" spans="1:26" s="15" customFormat="1" x14ac:dyDescent="0.25">
      <c r="A78" s="83" t="s">
        <v>830</v>
      </c>
      <c r="B78" s="84">
        <v>213.052807340454</v>
      </c>
      <c r="C78" s="84">
        <v>489.01016222097701</v>
      </c>
      <c r="D78" s="84">
        <v>108.78376743011199</v>
      </c>
      <c r="E78" s="582">
        <v>0.38352146760134997</v>
      </c>
      <c r="F78" s="84">
        <v>105.141031237774</v>
      </c>
      <c r="G78" s="84">
        <v>3.0971999000000001</v>
      </c>
      <c r="H78" s="84">
        <v>0.19657484328718899</v>
      </c>
      <c r="I78" s="84">
        <v>3.56566170848917</v>
      </c>
      <c r="J78" s="55"/>
      <c r="L78" s="1"/>
      <c r="M78" s="1"/>
      <c r="N78" s="1"/>
      <c r="O78" s="1"/>
      <c r="P78" s="1"/>
      <c r="Q78" s="1"/>
      <c r="R78" s="1"/>
      <c r="S78" s="1"/>
      <c r="T78" s="1"/>
      <c r="U78" s="1"/>
      <c r="V78" s="1"/>
      <c r="W78" s="1"/>
      <c r="X78" s="1"/>
      <c r="Y78" s="1"/>
      <c r="Z78" s="1"/>
    </row>
    <row r="79" spans="1:26" s="15" customFormat="1" x14ac:dyDescent="0.25">
      <c r="A79" s="83" t="s">
        <v>831</v>
      </c>
      <c r="B79" s="84">
        <v>226.709895909305</v>
      </c>
      <c r="C79" s="84">
        <v>542.25812291703301</v>
      </c>
      <c r="D79" s="84">
        <v>95.953070680622304</v>
      </c>
      <c r="E79" s="582">
        <v>0.387615862111725</v>
      </c>
      <c r="F79" s="84">
        <v>139.05259167880001</v>
      </c>
      <c r="G79" s="84">
        <v>1.5581848</v>
      </c>
      <c r="H79" s="84">
        <v>1.83084658311418</v>
      </c>
      <c r="I79" s="84">
        <v>3.1386344547124501</v>
      </c>
      <c r="J79" s="55"/>
      <c r="L79" s="1"/>
      <c r="M79" s="1"/>
      <c r="N79" s="1"/>
      <c r="O79" s="1"/>
      <c r="P79" s="1"/>
      <c r="Q79" s="1"/>
      <c r="R79" s="1"/>
      <c r="S79" s="1"/>
      <c r="T79" s="1"/>
      <c r="U79" s="1"/>
      <c r="V79" s="1"/>
      <c r="W79" s="1"/>
      <c r="X79" s="1"/>
      <c r="Y79" s="1"/>
      <c r="Z79" s="1"/>
    </row>
    <row r="80" spans="1:26" s="15" customFormat="1" x14ac:dyDescent="0.25">
      <c r="A80" s="97" t="s">
        <v>239</v>
      </c>
      <c r="B80" s="87">
        <f>B79/B78-1</f>
        <v>6.4101894452051278E-2</v>
      </c>
      <c r="C80" s="87">
        <f t="shared" ref="C80:I80" si="7">C79/C78-1</f>
        <v>0.10888927226832146</v>
      </c>
      <c r="D80" s="87">
        <f t="shared" si="7"/>
        <v>-0.11794679530411334</v>
      </c>
      <c r="E80" s="87">
        <f t="shared" si="7"/>
        <v>1.0675789639579936E-2</v>
      </c>
      <c r="F80" s="87">
        <f t="shared" si="7"/>
        <v>0.32253402921582341</v>
      </c>
      <c r="G80" s="87">
        <f t="shared" si="7"/>
        <v>-0.49690531760639667</v>
      </c>
      <c r="H80" s="87">
        <f t="shared" si="7"/>
        <v>8.3137379763257755</v>
      </c>
      <c r="I80" s="87">
        <f t="shared" si="7"/>
        <v>-0.119761011752755</v>
      </c>
      <c r="J80" s="55"/>
      <c r="L80" s="1"/>
      <c r="M80" s="1"/>
      <c r="N80" s="1"/>
      <c r="O80" s="1"/>
      <c r="P80" s="1"/>
      <c r="Q80" s="1"/>
      <c r="R80" s="1"/>
      <c r="S80" s="1"/>
      <c r="T80" s="1"/>
      <c r="U80" s="1"/>
      <c r="V80" s="1"/>
      <c r="W80" s="1"/>
      <c r="X80" s="1"/>
      <c r="Y80" s="1"/>
      <c r="Z80" s="1"/>
    </row>
    <row r="81" spans="1:26" s="15" customFormat="1" x14ac:dyDescent="0.25">
      <c r="A81" s="98"/>
      <c r="B81" s="89"/>
      <c r="C81" s="89"/>
      <c r="D81" s="89"/>
      <c r="E81" s="89"/>
      <c r="F81" s="89"/>
      <c r="G81" s="89"/>
      <c r="H81" s="89"/>
      <c r="I81" s="89"/>
      <c r="J81" s="55"/>
      <c r="L81" s="1"/>
      <c r="M81" s="1"/>
      <c r="N81" s="1"/>
      <c r="O81" s="1"/>
      <c r="P81" s="1"/>
      <c r="Q81" s="1"/>
      <c r="R81" s="1"/>
      <c r="S81" s="1"/>
      <c r="T81" s="1"/>
      <c r="U81" s="1"/>
      <c r="V81" s="1"/>
      <c r="W81" s="1"/>
      <c r="X81" s="1"/>
      <c r="Y81" s="1"/>
      <c r="Z81" s="1"/>
    </row>
    <row r="82" spans="1:26" s="15" customFormat="1" x14ac:dyDescent="0.25">
      <c r="A82" s="86" t="s">
        <v>881</v>
      </c>
      <c r="B82" s="55"/>
      <c r="C82" s="55"/>
      <c r="D82" s="55"/>
      <c r="E82" s="55"/>
      <c r="F82" s="55"/>
      <c r="G82" s="55"/>
      <c r="H82" s="55"/>
      <c r="I82" s="55"/>
      <c r="J82" s="55"/>
      <c r="L82" s="1"/>
      <c r="M82" s="1"/>
      <c r="N82" s="1"/>
      <c r="O82" s="1"/>
      <c r="P82" s="1"/>
      <c r="Q82" s="1"/>
      <c r="R82" s="1"/>
      <c r="S82" s="1"/>
      <c r="T82" s="1"/>
      <c r="U82" s="1"/>
      <c r="V82" s="1"/>
      <c r="W82" s="1"/>
      <c r="X82" s="1"/>
      <c r="Y82" s="1"/>
      <c r="Z82" s="1"/>
    </row>
    <row r="83" spans="1:26" s="15" customFormat="1" x14ac:dyDescent="0.25">
      <c r="A83" s="83" t="s">
        <v>832</v>
      </c>
      <c r="B83" s="983">
        <v>1093.442135384217</v>
      </c>
      <c r="C83" s="983">
        <v>2633.074398370431</v>
      </c>
      <c r="D83" s="983">
        <v>454.94568311931567</v>
      </c>
      <c r="E83" s="983">
        <v>1.854946544375925</v>
      </c>
      <c r="F83" s="983">
        <v>445.95236007799599</v>
      </c>
      <c r="G83" s="983">
        <v>13.202937500000001</v>
      </c>
      <c r="H83" s="983">
        <v>4.3377579768603507</v>
      </c>
      <c r="I83" s="983">
        <v>18.105007446595771</v>
      </c>
      <c r="J83" s="55"/>
      <c r="L83" s="1"/>
      <c r="M83" s="1"/>
      <c r="N83" s="1"/>
      <c r="O83" s="1"/>
      <c r="P83" s="1"/>
      <c r="Q83" s="1"/>
      <c r="R83" s="1"/>
      <c r="S83" s="1"/>
      <c r="T83" s="1"/>
      <c r="U83" s="1"/>
      <c r="V83" s="1"/>
      <c r="W83" s="1"/>
      <c r="X83" s="1"/>
      <c r="Y83" s="1"/>
      <c r="Z83" s="1"/>
    </row>
    <row r="84" spans="1:26" s="891" customFormat="1" x14ac:dyDescent="0.25">
      <c r="A84" s="83" t="s">
        <v>833</v>
      </c>
      <c r="B84" s="984">
        <v>1134.791552497185</v>
      </c>
      <c r="C84" s="984">
        <v>2770.5269454759741</v>
      </c>
      <c r="D84" s="984">
        <v>495.52772184113991</v>
      </c>
      <c r="E84" s="984">
        <v>1.7863645521822751</v>
      </c>
      <c r="F84" s="984">
        <v>653.83783306119904</v>
      </c>
      <c r="G84" s="984">
        <v>7.2150893999999992</v>
      </c>
      <c r="H84" s="984">
        <v>8.2907367083864507</v>
      </c>
      <c r="I84" s="984">
        <v>15.530358418809779</v>
      </c>
      <c r="J84" s="890"/>
      <c r="L84" s="892"/>
      <c r="M84" s="892"/>
      <c r="N84" s="892"/>
      <c r="O84" s="892"/>
      <c r="P84" s="892"/>
      <c r="Q84" s="892"/>
      <c r="R84" s="892"/>
      <c r="S84" s="892"/>
      <c r="T84" s="892"/>
      <c r="U84" s="892"/>
      <c r="V84" s="892"/>
      <c r="W84" s="892"/>
      <c r="X84" s="892"/>
      <c r="Y84" s="892"/>
      <c r="Z84" s="892"/>
    </row>
    <row r="85" spans="1:26" s="15" customFormat="1" x14ac:dyDescent="0.25">
      <c r="A85" s="97" t="s">
        <v>239</v>
      </c>
      <c r="B85" s="87">
        <f>B84/B83-1</f>
        <v>3.7815825616083876E-2</v>
      </c>
      <c r="C85" s="87">
        <f>C84/C83-1</f>
        <v>5.2202302825400837E-2</v>
      </c>
      <c r="D85" s="87">
        <f>D84/D83-1</f>
        <v>8.9201942622194386E-2</v>
      </c>
      <c r="E85" s="87">
        <f t="shared" ref="E85:I85" si="8">E84/E83-1</f>
        <v>-3.6972489801167518E-2</v>
      </c>
      <c r="F85" s="87">
        <f t="shared" si="8"/>
        <v>0.46616071938007986</v>
      </c>
      <c r="G85" s="87">
        <f t="shared" si="8"/>
        <v>-0.45352392980728728</v>
      </c>
      <c r="H85" s="87">
        <f t="shared" si="8"/>
        <v>0.91129536332205596</v>
      </c>
      <c r="I85" s="87">
        <f t="shared" si="8"/>
        <v>-0.14220646058171571</v>
      </c>
      <c r="J85" s="55"/>
      <c r="L85" s="1"/>
      <c r="M85" s="1"/>
      <c r="N85" s="1"/>
      <c r="O85" s="1"/>
      <c r="P85" s="1"/>
      <c r="Q85" s="1"/>
      <c r="R85" s="1"/>
      <c r="S85" s="1"/>
      <c r="T85" s="1"/>
      <c r="U85" s="1"/>
      <c r="V85" s="1"/>
      <c r="W85" s="1"/>
      <c r="X85" s="1"/>
      <c r="Y85" s="1"/>
      <c r="Z85" s="1"/>
    </row>
    <row r="86" spans="1:26" s="15" customFormat="1" x14ac:dyDescent="0.25">
      <c r="A86" s="98"/>
      <c r="B86" s="89"/>
      <c r="C86" s="89"/>
      <c r="D86" s="89"/>
      <c r="E86" s="89"/>
      <c r="F86" s="89"/>
      <c r="G86" s="89"/>
      <c r="H86" s="89"/>
      <c r="I86" s="89"/>
      <c r="J86" s="55"/>
      <c r="L86" s="1"/>
      <c r="M86" s="1"/>
      <c r="N86" s="1"/>
      <c r="O86" s="1"/>
      <c r="P86" s="1"/>
      <c r="Q86" s="1"/>
      <c r="R86" s="1"/>
      <c r="S86" s="1"/>
      <c r="T86" s="1"/>
      <c r="U86" s="1"/>
      <c r="V86" s="1"/>
      <c r="W86" s="1"/>
      <c r="X86" s="1"/>
      <c r="Y86" s="1"/>
      <c r="Z86" s="1"/>
    </row>
    <row r="87" spans="1:26" s="15" customFormat="1" x14ac:dyDescent="0.25">
      <c r="A87" s="88"/>
      <c r="B87" s="893"/>
      <c r="C87" s="893"/>
      <c r="D87" s="893"/>
      <c r="E87" s="893"/>
      <c r="F87" s="893"/>
      <c r="G87" s="893"/>
      <c r="H87" s="893"/>
      <c r="I87" s="893"/>
      <c r="J87" s="55"/>
      <c r="L87" s="1"/>
      <c r="M87" s="1"/>
      <c r="N87" s="1"/>
      <c r="O87" s="1"/>
      <c r="P87" s="1"/>
      <c r="Q87" s="1"/>
      <c r="R87" s="1"/>
      <c r="S87" s="1"/>
      <c r="T87" s="1"/>
      <c r="U87" s="1"/>
      <c r="V87" s="1"/>
      <c r="W87" s="1"/>
      <c r="X87" s="1"/>
      <c r="Y87" s="1"/>
      <c r="Z87" s="1"/>
    </row>
    <row r="88" spans="1:26" s="15" customFormat="1" x14ac:dyDescent="0.25">
      <c r="A88" s="86" t="s">
        <v>609</v>
      </c>
      <c r="B88" s="55"/>
      <c r="C88" s="55"/>
      <c r="D88" s="55"/>
      <c r="E88" s="55"/>
      <c r="F88" s="55"/>
      <c r="G88" s="55"/>
      <c r="H88" s="55"/>
      <c r="I88" s="55"/>
      <c r="J88" s="55"/>
      <c r="L88" s="1"/>
      <c r="M88" s="1"/>
      <c r="N88" s="1"/>
      <c r="O88" s="1"/>
      <c r="P88" s="1"/>
      <c r="Q88" s="1"/>
      <c r="R88" s="1"/>
      <c r="S88" s="1"/>
      <c r="T88" s="1"/>
      <c r="U88" s="1"/>
      <c r="V88" s="1"/>
      <c r="W88" s="1"/>
      <c r="X88" s="1"/>
      <c r="Y88" s="1"/>
      <c r="Z88" s="1"/>
    </row>
    <row r="89" spans="1:26" s="15" customFormat="1" x14ac:dyDescent="0.25">
      <c r="A89" s="83" t="s">
        <v>826</v>
      </c>
      <c r="B89" s="84">
        <v>210.66529043054399</v>
      </c>
      <c r="C89" s="84">
        <v>603.26916827559</v>
      </c>
      <c r="D89" s="84">
        <v>91.958444478368193</v>
      </c>
      <c r="E89" s="84">
        <v>0.331285867248375</v>
      </c>
      <c r="F89" s="84">
        <v>147.332488071174</v>
      </c>
      <c r="G89" s="84">
        <v>1.1410638</v>
      </c>
      <c r="H89" s="84">
        <v>1.4091232168916199</v>
      </c>
      <c r="I89" s="84">
        <v>3.1931643732564301</v>
      </c>
      <c r="J89" s="55"/>
      <c r="L89" s="1"/>
      <c r="M89" s="1"/>
      <c r="N89" s="1"/>
      <c r="O89" s="1"/>
      <c r="P89" s="1"/>
      <c r="Q89" s="1"/>
      <c r="R89" s="1"/>
      <c r="S89" s="1"/>
      <c r="T89" s="1"/>
      <c r="U89" s="1"/>
      <c r="V89" s="1"/>
      <c r="W89" s="1"/>
      <c r="X89" s="1"/>
      <c r="Y89" s="1"/>
      <c r="Z89" s="1"/>
    </row>
    <row r="90" spans="1:26" s="15" customFormat="1" x14ac:dyDescent="0.25">
      <c r="A90" s="83" t="s">
        <v>831</v>
      </c>
      <c r="B90" s="84">
        <v>226.709895909305</v>
      </c>
      <c r="C90" s="84">
        <v>542.25812291703301</v>
      </c>
      <c r="D90" s="84">
        <v>95.953070680622304</v>
      </c>
      <c r="E90" s="84">
        <v>0.387615862111725</v>
      </c>
      <c r="F90" s="84">
        <v>139.05259167880001</v>
      </c>
      <c r="G90" s="84">
        <v>1.5581848</v>
      </c>
      <c r="H90" s="84">
        <v>1.83084658311418</v>
      </c>
      <c r="I90" s="84">
        <v>3.1386344547124501</v>
      </c>
      <c r="J90" s="55"/>
      <c r="L90" s="1"/>
      <c r="M90" s="1"/>
      <c r="N90" s="1"/>
      <c r="O90" s="1"/>
      <c r="P90" s="1"/>
      <c r="Q90" s="1"/>
      <c r="R90" s="1"/>
      <c r="S90" s="1"/>
      <c r="T90" s="1"/>
      <c r="U90" s="1"/>
      <c r="V90" s="1"/>
      <c r="W90" s="1"/>
      <c r="X90" s="1"/>
      <c r="Y90" s="1"/>
      <c r="Z90" s="1"/>
    </row>
    <row r="91" spans="1:26" x14ac:dyDescent="0.25">
      <c r="A91" s="97" t="s">
        <v>239</v>
      </c>
      <c r="B91" s="87">
        <f>B90/B89-1</f>
        <v>7.6161599502082566E-2</v>
      </c>
      <c r="C91" s="87">
        <f t="shared" ref="C91:I91" si="9">C90/C89-1</f>
        <v>-0.10113403529796416</v>
      </c>
      <c r="D91" s="87">
        <f t="shared" si="9"/>
        <v>4.3439471218913228E-2</v>
      </c>
      <c r="E91" s="87">
        <f t="shared" si="9"/>
        <v>0.17003440361407773</v>
      </c>
      <c r="F91" s="87">
        <f t="shared" si="9"/>
        <v>-5.6198714219596324E-2</v>
      </c>
      <c r="G91" s="87">
        <f t="shared" si="9"/>
        <v>0.36555449397308037</v>
      </c>
      <c r="H91" s="87">
        <f t="shared" si="9"/>
        <v>0.29928068827993504</v>
      </c>
      <c r="I91" s="87">
        <f t="shared" si="9"/>
        <v>-1.7077078461942619E-2</v>
      </c>
      <c r="J91" s="8"/>
    </row>
    <row r="94" spans="1:26" s="15" customFormat="1" x14ac:dyDescent="0.25">
      <c r="A94" s="1095" t="s">
        <v>610</v>
      </c>
      <c r="B94" s="1095"/>
      <c r="C94" s="1095"/>
      <c r="D94" s="1095"/>
      <c r="E94" s="1095"/>
      <c r="F94" s="1095"/>
      <c r="G94" s="1095"/>
      <c r="H94" s="1095"/>
      <c r="I94" s="1095"/>
      <c r="L94" s="1"/>
      <c r="M94" s="1"/>
      <c r="N94" s="1"/>
      <c r="O94" s="1"/>
      <c r="P94" s="1"/>
      <c r="Q94" s="1"/>
      <c r="R94" s="1"/>
      <c r="S94" s="1"/>
      <c r="T94" s="1"/>
      <c r="U94" s="1"/>
      <c r="V94" s="1"/>
      <c r="W94" s="1"/>
      <c r="X94" s="1"/>
      <c r="Y94" s="1"/>
      <c r="Z94" s="1"/>
    </row>
    <row r="110" spans="1:11" ht="147" customHeight="1" x14ac:dyDescent="0.25">
      <c r="A110" s="1094" t="s">
        <v>882</v>
      </c>
      <c r="B110" s="1094"/>
      <c r="C110" s="1094"/>
      <c r="D110" s="1094"/>
      <c r="E110" s="1094"/>
      <c r="F110" s="1094"/>
      <c r="G110" s="1094"/>
      <c r="H110" s="1094"/>
      <c r="I110" s="1094"/>
      <c r="J110" s="99"/>
      <c r="K110" s="99"/>
    </row>
  </sheetData>
  <mergeCells count="3">
    <mergeCell ref="A41:K41"/>
    <mergeCell ref="A94:I94"/>
    <mergeCell ref="A110:I110"/>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B7CC8-B15D-46CD-9CCC-88AACC3E848B}">
  <sheetPr>
    <tabColor rgb="FF002060"/>
    <pageSetUpPr fitToPage="1"/>
  </sheetPr>
  <dimension ref="A1:W50"/>
  <sheetViews>
    <sheetView showGridLines="0" view="pageBreakPreview" zoomScaleNormal="100" zoomScaleSheetLayoutView="100" workbookViewId="0"/>
  </sheetViews>
  <sheetFormatPr baseColWidth="10" defaultColWidth="28.7109375" defaultRowHeight="12.75" x14ac:dyDescent="0.2"/>
  <cols>
    <col min="1" max="1" width="23.42578125" style="2" customWidth="1"/>
    <col min="2" max="17" width="8.28515625" style="2" customWidth="1"/>
    <col min="18" max="18" width="7.28515625" style="2" customWidth="1"/>
    <col min="19" max="19" width="2.140625" style="721" customWidth="1"/>
    <col min="20" max="20" width="7.7109375" style="3" customWidth="1"/>
    <col min="21" max="21" width="10.5703125" style="3" customWidth="1"/>
    <col min="22" max="22" width="13.7109375" style="3" customWidth="1"/>
    <col min="23" max="249" width="28.7109375" style="3"/>
    <col min="250" max="251" width="0" style="3" hidden="1" customWidth="1"/>
    <col min="252" max="267" width="7.7109375" style="3" customWidth="1"/>
    <col min="268" max="268" width="8.7109375" style="3" customWidth="1"/>
    <col min="269" max="270" width="7.7109375" style="3" customWidth="1"/>
    <col min="271" max="271" width="5.42578125" style="3" customWidth="1"/>
    <col min="272" max="272" width="5.7109375" style="3" customWidth="1"/>
    <col min="273" max="273" width="9.7109375" style="3" customWidth="1"/>
    <col min="274" max="276" width="7.7109375" style="3" customWidth="1"/>
    <col min="277" max="277" width="10.5703125" style="3" customWidth="1"/>
    <col min="278" max="278" width="13.7109375" style="3" customWidth="1"/>
    <col min="279" max="505" width="28.7109375" style="3"/>
    <col min="506" max="507" width="0" style="3" hidden="1" customWidth="1"/>
    <col min="508" max="523" width="7.7109375" style="3" customWidth="1"/>
    <col min="524" max="524" width="8.7109375" style="3" customWidth="1"/>
    <col min="525" max="526" width="7.7109375" style="3" customWidth="1"/>
    <col min="527" max="527" width="5.42578125" style="3" customWidth="1"/>
    <col min="528" max="528" width="5.7109375" style="3" customWidth="1"/>
    <col min="529" max="529" width="9.7109375" style="3" customWidth="1"/>
    <col min="530" max="532" width="7.7109375" style="3" customWidth="1"/>
    <col min="533" max="533" width="10.5703125" style="3" customWidth="1"/>
    <col min="534" max="534" width="13.7109375" style="3" customWidth="1"/>
    <col min="535" max="761" width="28.7109375" style="3"/>
    <col min="762" max="763" width="0" style="3" hidden="1" customWidth="1"/>
    <col min="764" max="779" width="7.7109375" style="3" customWidth="1"/>
    <col min="780" max="780" width="8.7109375" style="3" customWidth="1"/>
    <col min="781" max="782" width="7.7109375" style="3" customWidth="1"/>
    <col min="783" max="783" width="5.42578125" style="3" customWidth="1"/>
    <col min="784" max="784" width="5.7109375" style="3" customWidth="1"/>
    <col min="785" max="785" width="9.7109375" style="3" customWidth="1"/>
    <col min="786" max="788" width="7.7109375" style="3" customWidth="1"/>
    <col min="789" max="789" width="10.5703125" style="3" customWidth="1"/>
    <col min="790" max="790" width="13.7109375" style="3" customWidth="1"/>
    <col min="791" max="1017" width="28.7109375" style="3"/>
    <col min="1018" max="1019" width="0" style="3" hidden="1" customWidth="1"/>
    <col min="1020" max="1035" width="7.7109375" style="3" customWidth="1"/>
    <col min="1036" max="1036" width="8.7109375" style="3" customWidth="1"/>
    <col min="1037" max="1038" width="7.7109375" style="3" customWidth="1"/>
    <col min="1039" max="1039" width="5.42578125" style="3" customWidth="1"/>
    <col min="1040" max="1040" width="5.7109375" style="3" customWidth="1"/>
    <col min="1041" max="1041" width="9.7109375" style="3" customWidth="1"/>
    <col min="1042" max="1044" width="7.7109375" style="3" customWidth="1"/>
    <col min="1045" max="1045" width="10.5703125" style="3" customWidth="1"/>
    <col min="1046" max="1046" width="13.7109375" style="3" customWidth="1"/>
    <col min="1047" max="1273" width="28.7109375" style="3"/>
    <col min="1274" max="1275" width="0" style="3" hidden="1" customWidth="1"/>
    <col min="1276" max="1291" width="7.7109375" style="3" customWidth="1"/>
    <col min="1292" max="1292" width="8.7109375" style="3" customWidth="1"/>
    <col min="1293" max="1294" width="7.7109375" style="3" customWidth="1"/>
    <col min="1295" max="1295" width="5.42578125" style="3" customWidth="1"/>
    <col min="1296" max="1296" width="5.7109375" style="3" customWidth="1"/>
    <col min="1297" max="1297" width="9.7109375" style="3" customWidth="1"/>
    <col min="1298" max="1300" width="7.7109375" style="3" customWidth="1"/>
    <col min="1301" max="1301" width="10.5703125" style="3" customWidth="1"/>
    <col min="1302" max="1302" width="13.7109375" style="3" customWidth="1"/>
    <col min="1303" max="1529" width="28.7109375" style="3"/>
    <col min="1530" max="1531" width="0" style="3" hidden="1" customWidth="1"/>
    <col min="1532" max="1547" width="7.7109375" style="3" customWidth="1"/>
    <col min="1548" max="1548" width="8.7109375" style="3" customWidth="1"/>
    <col min="1549" max="1550" width="7.7109375" style="3" customWidth="1"/>
    <col min="1551" max="1551" width="5.42578125" style="3" customWidth="1"/>
    <col min="1552" max="1552" width="5.7109375" style="3" customWidth="1"/>
    <col min="1553" max="1553" width="9.7109375" style="3" customWidth="1"/>
    <col min="1554" max="1556" width="7.7109375" style="3" customWidth="1"/>
    <col min="1557" max="1557" width="10.5703125" style="3" customWidth="1"/>
    <col min="1558" max="1558" width="13.7109375" style="3" customWidth="1"/>
    <col min="1559" max="1785" width="28.7109375" style="3"/>
    <col min="1786" max="1787" width="0" style="3" hidden="1" customWidth="1"/>
    <col min="1788" max="1803" width="7.7109375" style="3" customWidth="1"/>
    <col min="1804" max="1804" width="8.7109375" style="3" customWidth="1"/>
    <col min="1805" max="1806" width="7.7109375" style="3" customWidth="1"/>
    <col min="1807" max="1807" width="5.42578125" style="3" customWidth="1"/>
    <col min="1808" max="1808" width="5.7109375" style="3" customWidth="1"/>
    <col min="1809" max="1809" width="9.7109375" style="3" customWidth="1"/>
    <col min="1810" max="1812" width="7.7109375" style="3" customWidth="1"/>
    <col min="1813" max="1813" width="10.5703125" style="3" customWidth="1"/>
    <col min="1814" max="1814" width="13.7109375" style="3" customWidth="1"/>
    <col min="1815" max="2041" width="28.7109375" style="3"/>
    <col min="2042" max="2043" width="0" style="3" hidden="1" customWidth="1"/>
    <col min="2044" max="2059" width="7.7109375" style="3" customWidth="1"/>
    <col min="2060" max="2060" width="8.7109375" style="3" customWidth="1"/>
    <col min="2061" max="2062" width="7.7109375" style="3" customWidth="1"/>
    <col min="2063" max="2063" width="5.42578125" style="3" customWidth="1"/>
    <col min="2064" max="2064" width="5.7109375" style="3" customWidth="1"/>
    <col min="2065" max="2065" width="9.7109375" style="3" customWidth="1"/>
    <col min="2066" max="2068" width="7.7109375" style="3" customWidth="1"/>
    <col min="2069" max="2069" width="10.5703125" style="3" customWidth="1"/>
    <col min="2070" max="2070" width="13.7109375" style="3" customWidth="1"/>
    <col min="2071" max="2297" width="28.7109375" style="3"/>
    <col min="2298" max="2299" width="0" style="3" hidden="1" customWidth="1"/>
    <col min="2300" max="2315" width="7.7109375" style="3" customWidth="1"/>
    <col min="2316" max="2316" width="8.7109375" style="3" customWidth="1"/>
    <col min="2317" max="2318" width="7.7109375" style="3" customWidth="1"/>
    <col min="2319" max="2319" width="5.42578125" style="3" customWidth="1"/>
    <col min="2320" max="2320" width="5.7109375" style="3" customWidth="1"/>
    <col min="2321" max="2321" width="9.7109375" style="3" customWidth="1"/>
    <col min="2322" max="2324" width="7.7109375" style="3" customWidth="1"/>
    <col min="2325" max="2325" width="10.5703125" style="3" customWidth="1"/>
    <col min="2326" max="2326" width="13.7109375" style="3" customWidth="1"/>
    <col min="2327" max="2553" width="28.7109375" style="3"/>
    <col min="2554" max="2555" width="0" style="3" hidden="1" customWidth="1"/>
    <col min="2556" max="2571" width="7.7109375" style="3" customWidth="1"/>
    <col min="2572" max="2572" width="8.7109375" style="3" customWidth="1"/>
    <col min="2573" max="2574" width="7.7109375" style="3" customWidth="1"/>
    <col min="2575" max="2575" width="5.42578125" style="3" customWidth="1"/>
    <col min="2576" max="2576" width="5.7109375" style="3" customWidth="1"/>
    <col min="2577" max="2577" width="9.7109375" style="3" customWidth="1"/>
    <col min="2578" max="2580" width="7.7109375" style="3" customWidth="1"/>
    <col min="2581" max="2581" width="10.5703125" style="3" customWidth="1"/>
    <col min="2582" max="2582" width="13.7109375" style="3" customWidth="1"/>
    <col min="2583" max="2809" width="28.7109375" style="3"/>
    <col min="2810" max="2811" width="0" style="3" hidden="1" customWidth="1"/>
    <col min="2812" max="2827" width="7.7109375" style="3" customWidth="1"/>
    <col min="2828" max="2828" width="8.7109375" style="3" customWidth="1"/>
    <col min="2829" max="2830" width="7.7109375" style="3" customWidth="1"/>
    <col min="2831" max="2831" width="5.42578125" style="3" customWidth="1"/>
    <col min="2832" max="2832" width="5.7109375" style="3" customWidth="1"/>
    <col min="2833" max="2833" width="9.7109375" style="3" customWidth="1"/>
    <col min="2834" max="2836" width="7.7109375" style="3" customWidth="1"/>
    <col min="2837" max="2837" width="10.5703125" style="3" customWidth="1"/>
    <col min="2838" max="2838" width="13.7109375" style="3" customWidth="1"/>
    <col min="2839" max="3065" width="28.7109375" style="3"/>
    <col min="3066" max="3067" width="0" style="3" hidden="1" customWidth="1"/>
    <col min="3068" max="3083" width="7.7109375" style="3" customWidth="1"/>
    <col min="3084" max="3084" width="8.7109375" style="3" customWidth="1"/>
    <col min="3085" max="3086" width="7.7109375" style="3" customWidth="1"/>
    <col min="3087" max="3087" width="5.42578125" style="3" customWidth="1"/>
    <col min="3088" max="3088" width="5.7109375" style="3" customWidth="1"/>
    <col min="3089" max="3089" width="9.7109375" style="3" customWidth="1"/>
    <col min="3090" max="3092" width="7.7109375" style="3" customWidth="1"/>
    <col min="3093" max="3093" width="10.5703125" style="3" customWidth="1"/>
    <col min="3094" max="3094" width="13.7109375" style="3" customWidth="1"/>
    <col min="3095" max="3321" width="28.7109375" style="3"/>
    <col min="3322" max="3323" width="0" style="3" hidden="1" customWidth="1"/>
    <col min="3324" max="3339" width="7.7109375" style="3" customWidth="1"/>
    <col min="3340" max="3340" width="8.7109375" style="3" customWidth="1"/>
    <col min="3341" max="3342" width="7.7109375" style="3" customWidth="1"/>
    <col min="3343" max="3343" width="5.42578125" style="3" customWidth="1"/>
    <col min="3344" max="3344" width="5.7109375" style="3" customWidth="1"/>
    <col min="3345" max="3345" width="9.7109375" style="3" customWidth="1"/>
    <col min="3346" max="3348" width="7.7109375" style="3" customWidth="1"/>
    <col min="3349" max="3349" width="10.5703125" style="3" customWidth="1"/>
    <col min="3350" max="3350" width="13.7109375" style="3" customWidth="1"/>
    <col min="3351" max="3577" width="28.7109375" style="3"/>
    <col min="3578" max="3579" width="0" style="3" hidden="1" customWidth="1"/>
    <col min="3580" max="3595" width="7.7109375" style="3" customWidth="1"/>
    <col min="3596" max="3596" width="8.7109375" style="3" customWidth="1"/>
    <col min="3597" max="3598" width="7.7109375" style="3" customWidth="1"/>
    <col min="3599" max="3599" width="5.42578125" style="3" customWidth="1"/>
    <col min="3600" max="3600" width="5.7109375" style="3" customWidth="1"/>
    <col min="3601" max="3601" width="9.7109375" style="3" customWidth="1"/>
    <col min="3602" max="3604" width="7.7109375" style="3" customWidth="1"/>
    <col min="3605" max="3605" width="10.5703125" style="3" customWidth="1"/>
    <col min="3606" max="3606" width="13.7109375" style="3" customWidth="1"/>
    <col min="3607" max="3833" width="28.7109375" style="3"/>
    <col min="3834" max="3835" width="0" style="3" hidden="1" customWidth="1"/>
    <col min="3836" max="3851" width="7.7109375" style="3" customWidth="1"/>
    <col min="3852" max="3852" width="8.7109375" style="3" customWidth="1"/>
    <col min="3853" max="3854" width="7.7109375" style="3" customWidth="1"/>
    <col min="3855" max="3855" width="5.42578125" style="3" customWidth="1"/>
    <col min="3856" max="3856" width="5.7109375" style="3" customWidth="1"/>
    <col min="3857" max="3857" width="9.7109375" style="3" customWidth="1"/>
    <col min="3858" max="3860" width="7.7109375" style="3" customWidth="1"/>
    <col min="3861" max="3861" width="10.5703125" style="3" customWidth="1"/>
    <col min="3862" max="3862" width="13.7109375" style="3" customWidth="1"/>
    <col min="3863" max="4089" width="28.7109375" style="3"/>
    <col min="4090" max="4091" width="0" style="3" hidden="1" customWidth="1"/>
    <col min="4092" max="4107" width="7.7109375" style="3" customWidth="1"/>
    <col min="4108" max="4108" width="8.7109375" style="3" customWidth="1"/>
    <col min="4109" max="4110" width="7.7109375" style="3" customWidth="1"/>
    <col min="4111" max="4111" width="5.42578125" style="3" customWidth="1"/>
    <col min="4112" max="4112" width="5.7109375" style="3" customWidth="1"/>
    <col min="4113" max="4113" width="9.7109375" style="3" customWidth="1"/>
    <col min="4114" max="4116" width="7.7109375" style="3" customWidth="1"/>
    <col min="4117" max="4117" width="10.5703125" style="3" customWidth="1"/>
    <col min="4118" max="4118" width="13.7109375" style="3" customWidth="1"/>
    <col min="4119" max="4345" width="28.7109375" style="3"/>
    <col min="4346" max="4347" width="0" style="3" hidden="1" customWidth="1"/>
    <col min="4348" max="4363" width="7.7109375" style="3" customWidth="1"/>
    <col min="4364" max="4364" width="8.7109375" style="3" customWidth="1"/>
    <col min="4365" max="4366" width="7.7109375" style="3" customWidth="1"/>
    <col min="4367" max="4367" width="5.42578125" style="3" customWidth="1"/>
    <col min="4368" max="4368" width="5.7109375" style="3" customWidth="1"/>
    <col min="4369" max="4369" width="9.7109375" style="3" customWidth="1"/>
    <col min="4370" max="4372" width="7.7109375" style="3" customWidth="1"/>
    <col min="4373" max="4373" width="10.5703125" style="3" customWidth="1"/>
    <col min="4374" max="4374" width="13.7109375" style="3" customWidth="1"/>
    <col min="4375" max="4601" width="28.7109375" style="3"/>
    <col min="4602" max="4603" width="0" style="3" hidden="1" customWidth="1"/>
    <col min="4604" max="4619" width="7.7109375" style="3" customWidth="1"/>
    <col min="4620" max="4620" width="8.7109375" style="3" customWidth="1"/>
    <col min="4621" max="4622" width="7.7109375" style="3" customWidth="1"/>
    <col min="4623" max="4623" width="5.42578125" style="3" customWidth="1"/>
    <col min="4624" max="4624" width="5.7109375" style="3" customWidth="1"/>
    <col min="4625" max="4625" width="9.7109375" style="3" customWidth="1"/>
    <col min="4626" max="4628" width="7.7109375" style="3" customWidth="1"/>
    <col min="4629" max="4629" width="10.5703125" style="3" customWidth="1"/>
    <col min="4630" max="4630" width="13.7109375" style="3" customWidth="1"/>
    <col min="4631" max="4857" width="28.7109375" style="3"/>
    <col min="4858" max="4859" width="0" style="3" hidden="1" customWidth="1"/>
    <col min="4860" max="4875" width="7.7109375" style="3" customWidth="1"/>
    <col min="4876" max="4876" width="8.7109375" style="3" customWidth="1"/>
    <col min="4877" max="4878" width="7.7109375" style="3" customWidth="1"/>
    <col min="4879" max="4879" width="5.42578125" style="3" customWidth="1"/>
    <col min="4880" max="4880" width="5.7109375" style="3" customWidth="1"/>
    <col min="4881" max="4881" width="9.7109375" style="3" customWidth="1"/>
    <col min="4882" max="4884" width="7.7109375" style="3" customWidth="1"/>
    <col min="4885" max="4885" width="10.5703125" style="3" customWidth="1"/>
    <col min="4886" max="4886" width="13.7109375" style="3" customWidth="1"/>
    <col min="4887" max="5113" width="28.7109375" style="3"/>
    <col min="5114" max="5115" width="0" style="3" hidden="1" customWidth="1"/>
    <col min="5116" max="5131" width="7.7109375" style="3" customWidth="1"/>
    <col min="5132" max="5132" width="8.7109375" style="3" customWidth="1"/>
    <col min="5133" max="5134" width="7.7109375" style="3" customWidth="1"/>
    <col min="5135" max="5135" width="5.42578125" style="3" customWidth="1"/>
    <col min="5136" max="5136" width="5.7109375" style="3" customWidth="1"/>
    <col min="5137" max="5137" width="9.7109375" style="3" customWidth="1"/>
    <col min="5138" max="5140" width="7.7109375" style="3" customWidth="1"/>
    <col min="5141" max="5141" width="10.5703125" style="3" customWidth="1"/>
    <col min="5142" max="5142" width="13.7109375" style="3" customWidth="1"/>
    <col min="5143" max="5369" width="28.7109375" style="3"/>
    <col min="5370" max="5371" width="0" style="3" hidden="1" customWidth="1"/>
    <col min="5372" max="5387" width="7.7109375" style="3" customWidth="1"/>
    <col min="5388" max="5388" width="8.7109375" style="3" customWidth="1"/>
    <col min="5389" max="5390" width="7.7109375" style="3" customWidth="1"/>
    <col min="5391" max="5391" width="5.42578125" style="3" customWidth="1"/>
    <col min="5392" max="5392" width="5.7109375" style="3" customWidth="1"/>
    <col min="5393" max="5393" width="9.7109375" style="3" customWidth="1"/>
    <col min="5394" max="5396" width="7.7109375" style="3" customWidth="1"/>
    <col min="5397" max="5397" width="10.5703125" style="3" customWidth="1"/>
    <col min="5398" max="5398" width="13.7109375" style="3" customWidth="1"/>
    <col min="5399" max="5625" width="28.7109375" style="3"/>
    <col min="5626" max="5627" width="0" style="3" hidden="1" customWidth="1"/>
    <col min="5628" max="5643" width="7.7109375" style="3" customWidth="1"/>
    <col min="5644" max="5644" width="8.7109375" style="3" customWidth="1"/>
    <col min="5645" max="5646" width="7.7109375" style="3" customWidth="1"/>
    <col min="5647" max="5647" width="5.42578125" style="3" customWidth="1"/>
    <col min="5648" max="5648" width="5.7109375" style="3" customWidth="1"/>
    <col min="5649" max="5649" width="9.7109375" style="3" customWidth="1"/>
    <col min="5650" max="5652" width="7.7109375" style="3" customWidth="1"/>
    <col min="5653" max="5653" width="10.5703125" style="3" customWidth="1"/>
    <col min="5654" max="5654" width="13.7109375" style="3" customWidth="1"/>
    <col min="5655" max="5881" width="28.7109375" style="3"/>
    <col min="5882" max="5883" width="0" style="3" hidden="1" customWidth="1"/>
    <col min="5884" max="5899" width="7.7109375" style="3" customWidth="1"/>
    <col min="5900" max="5900" width="8.7109375" style="3" customWidth="1"/>
    <col min="5901" max="5902" width="7.7109375" style="3" customWidth="1"/>
    <col min="5903" max="5903" width="5.42578125" style="3" customWidth="1"/>
    <col min="5904" max="5904" width="5.7109375" style="3" customWidth="1"/>
    <col min="5905" max="5905" width="9.7109375" style="3" customWidth="1"/>
    <col min="5906" max="5908" width="7.7109375" style="3" customWidth="1"/>
    <col min="5909" max="5909" width="10.5703125" style="3" customWidth="1"/>
    <col min="5910" max="5910" width="13.7109375" style="3" customWidth="1"/>
    <col min="5911" max="6137" width="28.7109375" style="3"/>
    <col min="6138" max="6139" width="0" style="3" hidden="1" customWidth="1"/>
    <col min="6140" max="6155" width="7.7109375" style="3" customWidth="1"/>
    <col min="6156" max="6156" width="8.7109375" style="3" customWidth="1"/>
    <col min="6157" max="6158" width="7.7109375" style="3" customWidth="1"/>
    <col min="6159" max="6159" width="5.42578125" style="3" customWidth="1"/>
    <col min="6160" max="6160" width="5.7109375" style="3" customWidth="1"/>
    <col min="6161" max="6161" width="9.7109375" style="3" customWidth="1"/>
    <col min="6162" max="6164" width="7.7109375" style="3" customWidth="1"/>
    <col min="6165" max="6165" width="10.5703125" style="3" customWidth="1"/>
    <col min="6166" max="6166" width="13.7109375" style="3" customWidth="1"/>
    <col min="6167" max="6393" width="28.7109375" style="3"/>
    <col min="6394" max="6395" width="0" style="3" hidden="1" customWidth="1"/>
    <col min="6396" max="6411" width="7.7109375" style="3" customWidth="1"/>
    <col min="6412" max="6412" width="8.7109375" style="3" customWidth="1"/>
    <col min="6413" max="6414" width="7.7109375" style="3" customWidth="1"/>
    <col min="6415" max="6415" width="5.42578125" style="3" customWidth="1"/>
    <col min="6416" max="6416" width="5.7109375" style="3" customWidth="1"/>
    <col min="6417" max="6417" width="9.7109375" style="3" customWidth="1"/>
    <col min="6418" max="6420" width="7.7109375" style="3" customWidth="1"/>
    <col min="6421" max="6421" width="10.5703125" style="3" customWidth="1"/>
    <col min="6422" max="6422" width="13.7109375" style="3" customWidth="1"/>
    <col min="6423" max="6649" width="28.7109375" style="3"/>
    <col min="6650" max="6651" width="0" style="3" hidden="1" customWidth="1"/>
    <col min="6652" max="6667" width="7.7109375" style="3" customWidth="1"/>
    <col min="6668" max="6668" width="8.7109375" style="3" customWidth="1"/>
    <col min="6669" max="6670" width="7.7109375" style="3" customWidth="1"/>
    <col min="6671" max="6671" width="5.42578125" style="3" customWidth="1"/>
    <col min="6672" max="6672" width="5.7109375" style="3" customWidth="1"/>
    <col min="6673" max="6673" width="9.7109375" style="3" customWidth="1"/>
    <col min="6674" max="6676" width="7.7109375" style="3" customWidth="1"/>
    <col min="6677" max="6677" width="10.5703125" style="3" customWidth="1"/>
    <col min="6678" max="6678" width="13.7109375" style="3" customWidth="1"/>
    <col min="6679" max="6905" width="28.7109375" style="3"/>
    <col min="6906" max="6907" width="0" style="3" hidden="1" customWidth="1"/>
    <col min="6908" max="6923" width="7.7109375" style="3" customWidth="1"/>
    <col min="6924" max="6924" width="8.7109375" style="3" customWidth="1"/>
    <col min="6925" max="6926" width="7.7109375" style="3" customWidth="1"/>
    <col min="6927" max="6927" width="5.42578125" style="3" customWidth="1"/>
    <col min="6928" max="6928" width="5.7109375" style="3" customWidth="1"/>
    <col min="6929" max="6929" width="9.7109375" style="3" customWidth="1"/>
    <col min="6930" max="6932" width="7.7109375" style="3" customWidth="1"/>
    <col min="6933" max="6933" width="10.5703125" style="3" customWidth="1"/>
    <col min="6934" max="6934" width="13.7109375" style="3" customWidth="1"/>
    <col min="6935" max="7161" width="28.7109375" style="3"/>
    <col min="7162" max="7163" width="0" style="3" hidden="1" customWidth="1"/>
    <col min="7164" max="7179" width="7.7109375" style="3" customWidth="1"/>
    <col min="7180" max="7180" width="8.7109375" style="3" customWidth="1"/>
    <col min="7181" max="7182" width="7.7109375" style="3" customWidth="1"/>
    <col min="7183" max="7183" width="5.42578125" style="3" customWidth="1"/>
    <col min="7184" max="7184" width="5.7109375" style="3" customWidth="1"/>
    <col min="7185" max="7185" width="9.7109375" style="3" customWidth="1"/>
    <col min="7186" max="7188" width="7.7109375" style="3" customWidth="1"/>
    <col min="7189" max="7189" width="10.5703125" style="3" customWidth="1"/>
    <col min="7190" max="7190" width="13.7109375" style="3" customWidth="1"/>
    <col min="7191" max="7417" width="28.7109375" style="3"/>
    <col min="7418" max="7419" width="0" style="3" hidden="1" customWidth="1"/>
    <col min="7420" max="7435" width="7.7109375" style="3" customWidth="1"/>
    <col min="7436" max="7436" width="8.7109375" style="3" customWidth="1"/>
    <col min="7437" max="7438" width="7.7109375" style="3" customWidth="1"/>
    <col min="7439" max="7439" width="5.42578125" style="3" customWidth="1"/>
    <col min="7440" max="7440" width="5.7109375" style="3" customWidth="1"/>
    <col min="7441" max="7441" width="9.7109375" style="3" customWidth="1"/>
    <col min="7442" max="7444" width="7.7109375" style="3" customWidth="1"/>
    <col min="7445" max="7445" width="10.5703125" style="3" customWidth="1"/>
    <col min="7446" max="7446" width="13.7109375" style="3" customWidth="1"/>
    <col min="7447" max="7673" width="28.7109375" style="3"/>
    <col min="7674" max="7675" width="0" style="3" hidden="1" customWidth="1"/>
    <col min="7676" max="7691" width="7.7109375" style="3" customWidth="1"/>
    <col min="7692" max="7692" width="8.7109375" style="3" customWidth="1"/>
    <col min="7693" max="7694" width="7.7109375" style="3" customWidth="1"/>
    <col min="7695" max="7695" width="5.42578125" style="3" customWidth="1"/>
    <col min="7696" max="7696" width="5.7109375" style="3" customWidth="1"/>
    <col min="7697" max="7697" width="9.7109375" style="3" customWidth="1"/>
    <col min="7698" max="7700" width="7.7109375" style="3" customWidth="1"/>
    <col min="7701" max="7701" width="10.5703125" style="3" customWidth="1"/>
    <col min="7702" max="7702" width="13.7109375" style="3" customWidth="1"/>
    <col min="7703" max="7929" width="28.7109375" style="3"/>
    <col min="7930" max="7931" width="0" style="3" hidden="1" customWidth="1"/>
    <col min="7932" max="7947" width="7.7109375" style="3" customWidth="1"/>
    <col min="7948" max="7948" width="8.7109375" style="3" customWidth="1"/>
    <col min="7949" max="7950" width="7.7109375" style="3" customWidth="1"/>
    <col min="7951" max="7951" width="5.42578125" style="3" customWidth="1"/>
    <col min="7952" max="7952" width="5.7109375" style="3" customWidth="1"/>
    <col min="7953" max="7953" width="9.7109375" style="3" customWidth="1"/>
    <col min="7954" max="7956" width="7.7109375" style="3" customWidth="1"/>
    <col min="7957" max="7957" width="10.5703125" style="3" customWidth="1"/>
    <col min="7958" max="7958" width="13.7109375" style="3" customWidth="1"/>
    <col min="7959" max="8185" width="28.7109375" style="3"/>
    <col min="8186" max="8187" width="0" style="3" hidden="1" customWidth="1"/>
    <col min="8188" max="8203" width="7.7109375" style="3" customWidth="1"/>
    <col min="8204" max="8204" width="8.7109375" style="3" customWidth="1"/>
    <col min="8205" max="8206" width="7.7109375" style="3" customWidth="1"/>
    <col min="8207" max="8207" width="5.42578125" style="3" customWidth="1"/>
    <col min="8208" max="8208" width="5.7109375" style="3" customWidth="1"/>
    <col min="8209" max="8209" width="9.7109375" style="3" customWidth="1"/>
    <col min="8210" max="8212" width="7.7109375" style="3" customWidth="1"/>
    <col min="8213" max="8213" width="10.5703125" style="3" customWidth="1"/>
    <col min="8214" max="8214" width="13.7109375" style="3" customWidth="1"/>
    <col min="8215" max="8441" width="28.7109375" style="3"/>
    <col min="8442" max="8443" width="0" style="3" hidden="1" customWidth="1"/>
    <col min="8444" max="8459" width="7.7109375" style="3" customWidth="1"/>
    <col min="8460" max="8460" width="8.7109375" style="3" customWidth="1"/>
    <col min="8461" max="8462" width="7.7109375" style="3" customWidth="1"/>
    <col min="8463" max="8463" width="5.42578125" style="3" customWidth="1"/>
    <col min="8464" max="8464" width="5.7109375" style="3" customWidth="1"/>
    <col min="8465" max="8465" width="9.7109375" style="3" customWidth="1"/>
    <col min="8466" max="8468" width="7.7109375" style="3" customWidth="1"/>
    <col min="8469" max="8469" width="10.5703125" style="3" customWidth="1"/>
    <col min="8470" max="8470" width="13.7109375" style="3" customWidth="1"/>
    <col min="8471" max="8697" width="28.7109375" style="3"/>
    <col min="8698" max="8699" width="0" style="3" hidden="1" customWidth="1"/>
    <col min="8700" max="8715" width="7.7109375" style="3" customWidth="1"/>
    <col min="8716" max="8716" width="8.7109375" style="3" customWidth="1"/>
    <col min="8717" max="8718" width="7.7109375" style="3" customWidth="1"/>
    <col min="8719" max="8719" width="5.42578125" style="3" customWidth="1"/>
    <col min="8720" max="8720" width="5.7109375" style="3" customWidth="1"/>
    <col min="8721" max="8721" width="9.7109375" style="3" customWidth="1"/>
    <col min="8722" max="8724" width="7.7109375" style="3" customWidth="1"/>
    <col min="8725" max="8725" width="10.5703125" style="3" customWidth="1"/>
    <col min="8726" max="8726" width="13.7109375" style="3" customWidth="1"/>
    <col min="8727" max="8953" width="28.7109375" style="3"/>
    <col min="8954" max="8955" width="0" style="3" hidden="1" customWidth="1"/>
    <col min="8956" max="8971" width="7.7109375" style="3" customWidth="1"/>
    <col min="8972" max="8972" width="8.7109375" style="3" customWidth="1"/>
    <col min="8973" max="8974" width="7.7109375" style="3" customWidth="1"/>
    <col min="8975" max="8975" width="5.42578125" style="3" customWidth="1"/>
    <col min="8976" max="8976" width="5.7109375" style="3" customWidth="1"/>
    <col min="8977" max="8977" width="9.7109375" style="3" customWidth="1"/>
    <col min="8978" max="8980" width="7.7109375" style="3" customWidth="1"/>
    <col min="8981" max="8981" width="10.5703125" style="3" customWidth="1"/>
    <col min="8982" max="8982" width="13.7109375" style="3" customWidth="1"/>
    <col min="8983" max="9209" width="28.7109375" style="3"/>
    <col min="9210" max="9211" width="0" style="3" hidden="1" customWidth="1"/>
    <col min="9212" max="9227" width="7.7109375" style="3" customWidth="1"/>
    <col min="9228" max="9228" width="8.7109375" style="3" customWidth="1"/>
    <col min="9229" max="9230" width="7.7109375" style="3" customWidth="1"/>
    <col min="9231" max="9231" width="5.42578125" style="3" customWidth="1"/>
    <col min="9232" max="9232" width="5.7109375" style="3" customWidth="1"/>
    <col min="9233" max="9233" width="9.7109375" style="3" customWidth="1"/>
    <col min="9234" max="9236" width="7.7109375" style="3" customWidth="1"/>
    <col min="9237" max="9237" width="10.5703125" style="3" customWidth="1"/>
    <col min="9238" max="9238" width="13.7109375" style="3" customWidth="1"/>
    <col min="9239" max="9465" width="28.7109375" style="3"/>
    <col min="9466" max="9467" width="0" style="3" hidden="1" customWidth="1"/>
    <col min="9468" max="9483" width="7.7109375" style="3" customWidth="1"/>
    <col min="9484" max="9484" width="8.7109375" style="3" customWidth="1"/>
    <col min="9485" max="9486" width="7.7109375" style="3" customWidth="1"/>
    <col min="9487" max="9487" width="5.42578125" style="3" customWidth="1"/>
    <col min="9488" max="9488" width="5.7109375" style="3" customWidth="1"/>
    <col min="9489" max="9489" width="9.7109375" style="3" customWidth="1"/>
    <col min="9490" max="9492" width="7.7109375" style="3" customWidth="1"/>
    <col min="9493" max="9493" width="10.5703125" style="3" customWidth="1"/>
    <col min="9494" max="9494" width="13.7109375" style="3" customWidth="1"/>
    <col min="9495" max="9721" width="28.7109375" style="3"/>
    <col min="9722" max="9723" width="0" style="3" hidden="1" customWidth="1"/>
    <col min="9724" max="9739" width="7.7109375" style="3" customWidth="1"/>
    <col min="9740" max="9740" width="8.7109375" style="3" customWidth="1"/>
    <col min="9741" max="9742" width="7.7109375" style="3" customWidth="1"/>
    <col min="9743" max="9743" width="5.42578125" style="3" customWidth="1"/>
    <col min="9744" max="9744" width="5.7109375" style="3" customWidth="1"/>
    <col min="9745" max="9745" width="9.7109375" style="3" customWidth="1"/>
    <col min="9746" max="9748" width="7.7109375" style="3" customWidth="1"/>
    <col min="9749" max="9749" width="10.5703125" style="3" customWidth="1"/>
    <col min="9750" max="9750" width="13.7109375" style="3" customWidth="1"/>
    <col min="9751" max="9977" width="28.7109375" style="3"/>
    <col min="9978" max="9979" width="0" style="3" hidden="1" customWidth="1"/>
    <col min="9980" max="9995" width="7.7109375" style="3" customWidth="1"/>
    <col min="9996" max="9996" width="8.7109375" style="3" customWidth="1"/>
    <col min="9997" max="9998" width="7.7109375" style="3" customWidth="1"/>
    <col min="9999" max="9999" width="5.42578125" style="3" customWidth="1"/>
    <col min="10000" max="10000" width="5.7109375" style="3" customWidth="1"/>
    <col min="10001" max="10001" width="9.7109375" style="3" customWidth="1"/>
    <col min="10002" max="10004" width="7.7109375" style="3" customWidth="1"/>
    <col min="10005" max="10005" width="10.5703125" style="3" customWidth="1"/>
    <col min="10006" max="10006" width="13.7109375" style="3" customWidth="1"/>
    <col min="10007" max="10233" width="28.7109375" style="3"/>
    <col min="10234" max="10235" width="0" style="3" hidden="1" customWidth="1"/>
    <col min="10236" max="10251" width="7.7109375" style="3" customWidth="1"/>
    <col min="10252" max="10252" width="8.7109375" style="3" customWidth="1"/>
    <col min="10253" max="10254" width="7.7109375" style="3" customWidth="1"/>
    <col min="10255" max="10255" width="5.42578125" style="3" customWidth="1"/>
    <col min="10256" max="10256" width="5.7109375" style="3" customWidth="1"/>
    <col min="10257" max="10257" width="9.7109375" style="3" customWidth="1"/>
    <col min="10258" max="10260" width="7.7109375" style="3" customWidth="1"/>
    <col min="10261" max="10261" width="10.5703125" style="3" customWidth="1"/>
    <col min="10262" max="10262" width="13.7109375" style="3" customWidth="1"/>
    <col min="10263" max="10489" width="28.7109375" style="3"/>
    <col min="10490" max="10491" width="0" style="3" hidden="1" customWidth="1"/>
    <col min="10492" max="10507" width="7.7109375" style="3" customWidth="1"/>
    <col min="10508" max="10508" width="8.7109375" style="3" customWidth="1"/>
    <col min="10509" max="10510" width="7.7109375" style="3" customWidth="1"/>
    <col min="10511" max="10511" width="5.42578125" style="3" customWidth="1"/>
    <col min="10512" max="10512" width="5.7109375" style="3" customWidth="1"/>
    <col min="10513" max="10513" width="9.7109375" style="3" customWidth="1"/>
    <col min="10514" max="10516" width="7.7109375" style="3" customWidth="1"/>
    <col min="10517" max="10517" width="10.5703125" style="3" customWidth="1"/>
    <col min="10518" max="10518" width="13.7109375" style="3" customWidth="1"/>
    <col min="10519" max="10745" width="28.7109375" style="3"/>
    <col min="10746" max="10747" width="0" style="3" hidden="1" customWidth="1"/>
    <col min="10748" max="10763" width="7.7109375" style="3" customWidth="1"/>
    <col min="10764" max="10764" width="8.7109375" style="3" customWidth="1"/>
    <col min="10765" max="10766" width="7.7109375" style="3" customWidth="1"/>
    <col min="10767" max="10767" width="5.42578125" style="3" customWidth="1"/>
    <col min="10768" max="10768" width="5.7109375" style="3" customWidth="1"/>
    <col min="10769" max="10769" width="9.7109375" style="3" customWidth="1"/>
    <col min="10770" max="10772" width="7.7109375" style="3" customWidth="1"/>
    <col min="10773" max="10773" width="10.5703125" style="3" customWidth="1"/>
    <col min="10774" max="10774" width="13.7109375" style="3" customWidth="1"/>
    <col min="10775" max="11001" width="28.7109375" style="3"/>
    <col min="11002" max="11003" width="0" style="3" hidden="1" customWidth="1"/>
    <col min="11004" max="11019" width="7.7109375" style="3" customWidth="1"/>
    <col min="11020" max="11020" width="8.7109375" style="3" customWidth="1"/>
    <col min="11021" max="11022" width="7.7109375" style="3" customWidth="1"/>
    <col min="11023" max="11023" width="5.42578125" style="3" customWidth="1"/>
    <col min="11024" max="11024" width="5.7109375" style="3" customWidth="1"/>
    <col min="11025" max="11025" width="9.7109375" style="3" customWidth="1"/>
    <col min="11026" max="11028" width="7.7109375" style="3" customWidth="1"/>
    <col min="11029" max="11029" width="10.5703125" style="3" customWidth="1"/>
    <col min="11030" max="11030" width="13.7109375" style="3" customWidth="1"/>
    <col min="11031" max="11257" width="28.7109375" style="3"/>
    <col min="11258" max="11259" width="0" style="3" hidden="1" customWidth="1"/>
    <col min="11260" max="11275" width="7.7109375" style="3" customWidth="1"/>
    <col min="11276" max="11276" width="8.7109375" style="3" customWidth="1"/>
    <col min="11277" max="11278" width="7.7109375" style="3" customWidth="1"/>
    <col min="11279" max="11279" width="5.42578125" style="3" customWidth="1"/>
    <col min="11280" max="11280" width="5.7109375" style="3" customWidth="1"/>
    <col min="11281" max="11281" width="9.7109375" style="3" customWidth="1"/>
    <col min="11282" max="11284" width="7.7109375" style="3" customWidth="1"/>
    <col min="11285" max="11285" width="10.5703125" style="3" customWidth="1"/>
    <col min="11286" max="11286" width="13.7109375" style="3" customWidth="1"/>
    <col min="11287" max="11513" width="28.7109375" style="3"/>
    <col min="11514" max="11515" width="0" style="3" hidden="1" customWidth="1"/>
    <col min="11516" max="11531" width="7.7109375" style="3" customWidth="1"/>
    <col min="11532" max="11532" width="8.7109375" style="3" customWidth="1"/>
    <col min="11533" max="11534" width="7.7109375" style="3" customWidth="1"/>
    <col min="11535" max="11535" width="5.42578125" style="3" customWidth="1"/>
    <col min="11536" max="11536" width="5.7109375" style="3" customWidth="1"/>
    <col min="11537" max="11537" width="9.7109375" style="3" customWidth="1"/>
    <col min="11538" max="11540" width="7.7109375" style="3" customWidth="1"/>
    <col min="11541" max="11541" width="10.5703125" style="3" customWidth="1"/>
    <col min="11542" max="11542" width="13.7109375" style="3" customWidth="1"/>
    <col min="11543" max="11769" width="28.7109375" style="3"/>
    <col min="11770" max="11771" width="0" style="3" hidden="1" customWidth="1"/>
    <col min="11772" max="11787" width="7.7109375" style="3" customWidth="1"/>
    <col min="11788" max="11788" width="8.7109375" style="3" customWidth="1"/>
    <col min="11789" max="11790" width="7.7109375" style="3" customWidth="1"/>
    <col min="11791" max="11791" width="5.42578125" style="3" customWidth="1"/>
    <col min="11792" max="11792" width="5.7109375" style="3" customWidth="1"/>
    <col min="11793" max="11793" width="9.7109375" style="3" customWidth="1"/>
    <col min="11794" max="11796" width="7.7109375" style="3" customWidth="1"/>
    <col min="11797" max="11797" width="10.5703125" style="3" customWidth="1"/>
    <col min="11798" max="11798" width="13.7109375" style="3" customWidth="1"/>
    <col min="11799" max="12025" width="28.7109375" style="3"/>
    <col min="12026" max="12027" width="0" style="3" hidden="1" customWidth="1"/>
    <col min="12028" max="12043" width="7.7109375" style="3" customWidth="1"/>
    <col min="12044" max="12044" width="8.7109375" style="3" customWidth="1"/>
    <col min="12045" max="12046" width="7.7109375" style="3" customWidth="1"/>
    <col min="12047" max="12047" width="5.42578125" style="3" customWidth="1"/>
    <col min="12048" max="12048" width="5.7109375" style="3" customWidth="1"/>
    <col min="12049" max="12049" width="9.7109375" style="3" customWidth="1"/>
    <col min="12050" max="12052" width="7.7109375" style="3" customWidth="1"/>
    <col min="12053" max="12053" width="10.5703125" style="3" customWidth="1"/>
    <col min="12054" max="12054" width="13.7109375" style="3" customWidth="1"/>
    <col min="12055" max="12281" width="28.7109375" style="3"/>
    <col min="12282" max="12283" width="0" style="3" hidden="1" customWidth="1"/>
    <col min="12284" max="12299" width="7.7109375" style="3" customWidth="1"/>
    <col min="12300" max="12300" width="8.7109375" style="3" customWidth="1"/>
    <col min="12301" max="12302" width="7.7109375" style="3" customWidth="1"/>
    <col min="12303" max="12303" width="5.42578125" style="3" customWidth="1"/>
    <col min="12304" max="12304" width="5.7109375" style="3" customWidth="1"/>
    <col min="12305" max="12305" width="9.7109375" style="3" customWidth="1"/>
    <col min="12306" max="12308" width="7.7109375" style="3" customWidth="1"/>
    <col min="12309" max="12309" width="10.5703125" style="3" customWidth="1"/>
    <col min="12310" max="12310" width="13.7109375" style="3" customWidth="1"/>
    <col min="12311" max="12537" width="28.7109375" style="3"/>
    <col min="12538" max="12539" width="0" style="3" hidden="1" customWidth="1"/>
    <col min="12540" max="12555" width="7.7109375" style="3" customWidth="1"/>
    <col min="12556" max="12556" width="8.7109375" style="3" customWidth="1"/>
    <col min="12557" max="12558" width="7.7109375" style="3" customWidth="1"/>
    <col min="12559" max="12559" width="5.42578125" style="3" customWidth="1"/>
    <col min="12560" max="12560" width="5.7109375" style="3" customWidth="1"/>
    <col min="12561" max="12561" width="9.7109375" style="3" customWidth="1"/>
    <col min="12562" max="12564" width="7.7109375" style="3" customWidth="1"/>
    <col min="12565" max="12565" width="10.5703125" style="3" customWidth="1"/>
    <col min="12566" max="12566" width="13.7109375" style="3" customWidth="1"/>
    <col min="12567" max="12793" width="28.7109375" style="3"/>
    <col min="12794" max="12795" width="0" style="3" hidden="1" customWidth="1"/>
    <col min="12796" max="12811" width="7.7109375" style="3" customWidth="1"/>
    <col min="12812" max="12812" width="8.7109375" style="3" customWidth="1"/>
    <col min="12813" max="12814" width="7.7109375" style="3" customWidth="1"/>
    <col min="12815" max="12815" width="5.42578125" style="3" customWidth="1"/>
    <col min="12816" max="12816" width="5.7109375" style="3" customWidth="1"/>
    <col min="12817" max="12817" width="9.7109375" style="3" customWidth="1"/>
    <col min="12818" max="12820" width="7.7109375" style="3" customWidth="1"/>
    <col min="12821" max="12821" width="10.5703125" style="3" customWidth="1"/>
    <col min="12822" max="12822" width="13.7109375" style="3" customWidth="1"/>
    <col min="12823" max="13049" width="28.7109375" style="3"/>
    <col min="13050" max="13051" width="0" style="3" hidden="1" customWidth="1"/>
    <col min="13052" max="13067" width="7.7109375" style="3" customWidth="1"/>
    <col min="13068" max="13068" width="8.7109375" style="3" customWidth="1"/>
    <col min="13069" max="13070" width="7.7109375" style="3" customWidth="1"/>
    <col min="13071" max="13071" width="5.42578125" style="3" customWidth="1"/>
    <col min="13072" max="13072" width="5.7109375" style="3" customWidth="1"/>
    <col min="13073" max="13073" width="9.7109375" style="3" customWidth="1"/>
    <col min="13074" max="13076" width="7.7109375" style="3" customWidth="1"/>
    <col min="13077" max="13077" width="10.5703125" style="3" customWidth="1"/>
    <col min="13078" max="13078" width="13.7109375" style="3" customWidth="1"/>
    <col min="13079" max="13305" width="28.7109375" style="3"/>
    <col min="13306" max="13307" width="0" style="3" hidden="1" customWidth="1"/>
    <col min="13308" max="13323" width="7.7109375" style="3" customWidth="1"/>
    <col min="13324" max="13324" width="8.7109375" style="3" customWidth="1"/>
    <col min="13325" max="13326" width="7.7109375" style="3" customWidth="1"/>
    <col min="13327" max="13327" width="5.42578125" style="3" customWidth="1"/>
    <col min="13328" max="13328" width="5.7109375" style="3" customWidth="1"/>
    <col min="13329" max="13329" width="9.7109375" style="3" customWidth="1"/>
    <col min="13330" max="13332" width="7.7109375" style="3" customWidth="1"/>
    <col min="13333" max="13333" width="10.5703125" style="3" customWidth="1"/>
    <col min="13334" max="13334" width="13.7109375" style="3" customWidth="1"/>
    <col min="13335" max="13561" width="28.7109375" style="3"/>
    <col min="13562" max="13563" width="0" style="3" hidden="1" customWidth="1"/>
    <col min="13564" max="13579" width="7.7109375" style="3" customWidth="1"/>
    <col min="13580" max="13580" width="8.7109375" style="3" customWidth="1"/>
    <col min="13581" max="13582" width="7.7109375" style="3" customWidth="1"/>
    <col min="13583" max="13583" width="5.42578125" style="3" customWidth="1"/>
    <col min="13584" max="13584" width="5.7109375" style="3" customWidth="1"/>
    <col min="13585" max="13585" width="9.7109375" style="3" customWidth="1"/>
    <col min="13586" max="13588" width="7.7109375" style="3" customWidth="1"/>
    <col min="13589" max="13589" width="10.5703125" style="3" customWidth="1"/>
    <col min="13590" max="13590" width="13.7109375" style="3" customWidth="1"/>
    <col min="13591" max="13817" width="28.7109375" style="3"/>
    <col min="13818" max="13819" width="0" style="3" hidden="1" customWidth="1"/>
    <col min="13820" max="13835" width="7.7109375" style="3" customWidth="1"/>
    <col min="13836" max="13836" width="8.7109375" style="3" customWidth="1"/>
    <col min="13837" max="13838" width="7.7109375" style="3" customWidth="1"/>
    <col min="13839" max="13839" width="5.42578125" style="3" customWidth="1"/>
    <col min="13840" max="13840" width="5.7109375" style="3" customWidth="1"/>
    <col min="13841" max="13841" width="9.7109375" style="3" customWidth="1"/>
    <col min="13842" max="13844" width="7.7109375" style="3" customWidth="1"/>
    <col min="13845" max="13845" width="10.5703125" style="3" customWidth="1"/>
    <col min="13846" max="13846" width="13.7109375" style="3" customWidth="1"/>
    <col min="13847" max="14073" width="28.7109375" style="3"/>
    <col min="14074" max="14075" width="0" style="3" hidden="1" customWidth="1"/>
    <col min="14076" max="14091" width="7.7109375" style="3" customWidth="1"/>
    <col min="14092" max="14092" width="8.7109375" style="3" customWidth="1"/>
    <col min="14093" max="14094" width="7.7109375" style="3" customWidth="1"/>
    <col min="14095" max="14095" width="5.42578125" style="3" customWidth="1"/>
    <col min="14096" max="14096" width="5.7109375" style="3" customWidth="1"/>
    <col min="14097" max="14097" width="9.7109375" style="3" customWidth="1"/>
    <col min="14098" max="14100" width="7.7109375" style="3" customWidth="1"/>
    <col min="14101" max="14101" width="10.5703125" style="3" customWidth="1"/>
    <col min="14102" max="14102" width="13.7109375" style="3" customWidth="1"/>
    <col min="14103" max="14329" width="28.7109375" style="3"/>
    <col min="14330" max="14331" width="0" style="3" hidden="1" customWidth="1"/>
    <col min="14332" max="14347" width="7.7109375" style="3" customWidth="1"/>
    <col min="14348" max="14348" width="8.7109375" style="3" customWidth="1"/>
    <col min="14349" max="14350" width="7.7109375" style="3" customWidth="1"/>
    <col min="14351" max="14351" width="5.42578125" style="3" customWidth="1"/>
    <col min="14352" max="14352" width="5.7109375" style="3" customWidth="1"/>
    <col min="14353" max="14353" width="9.7109375" style="3" customWidth="1"/>
    <col min="14354" max="14356" width="7.7109375" style="3" customWidth="1"/>
    <col min="14357" max="14357" width="10.5703125" style="3" customWidth="1"/>
    <col min="14358" max="14358" width="13.7109375" style="3" customWidth="1"/>
    <col min="14359" max="14585" width="28.7109375" style="3"/>
    <col min="14586" max="14587" width="0" style="3" hidden="1" customWidth="1"/>
    <col min="14588" max="14603" width="7.7109375" style="3" customWidth="1"/>
    <col min="14604" max="14604" width="8.7109375" style="3" customWidth="1"/>
    <col min="14605" max="14606" width="7.7109375" style="3" customWidth="1"/>
    <col min="14607" max="14607" width="5.42578125" style="3" customWidth="1"/>
    <col min="14608" max="14608" width="5.7109375" style="3" customWidth="1"/>
    <col min="14609" max="14609" width="9.7109375" style="3" customWidth="1"/>
    <col min="14610" max="14612" width="7.7109375" style="3" customWidth="1"/>
    <col min="14613" max="14613" width="10.5703125" style="3" customWidth="1"/>
    <col min="14614" max="14614" width="13.7109375" style="3" customWidth="1"/>
    <col min="14615" max="14841" width="28.7109375" style="3"/>
    <col min="14842" max="14843" width="0" style="3" hidden="1" customWidth="1"/>
    <col min="14844" max="14859" width="7.7109375" style="3" customWidth="1"/>
    <col min="14860" max="14860" width="8.7109375" style="3" customWidth="1"/>
    <col min="14861" max="14862" width="7.7109375" style="3" customWidth="1"/>
    <col min="14863" max="14863" width="5.42578125" style="3" customWidth="1"/>
    <col min="14864" max="14864" width="5.7109375" style="3" customWidth="1"/>
    <col min="14865" max="14865" width="9.7109375" style="3" customWidth="1"/>
    <col min="14866" max="14868" width="7.7109375" style="3" customWidth="1"/>
    <col min="14869" max="14869" width="10.5703125" style="3" customWidth="1"/>
    <col min="14870" max="14870" width="13.7109375" style="3" customWidth="1"/>
    <col min="14871" max="15097" width="28.7109375" style="3"/>
    <col min="15098" max="15099" width="0" style="3" hidden="1" customWidth="1"/>
    <col min="15100" max="15115" width="7.7109375" style="3" customWidth="1"/>
    <col min="15116" max="15116" width="8.7109375" style="3" customWidth="1"/>
    <col min="15117" max="15118" width="7.7109375" style="3" customWidth="1"/>
    <col min="15119" max="15119" width="5.42578125" style="3" customWidth="1"/>
    <col min="15120" max="15120" width="5.7109375" style="3" customWidth="1"/>
    <col min="15121" max="15121" width="9.7109375" style="3" customWidth="1"/>
    <col min="15122" max="15124" width="7.7109375" style="3" customWidth="1"/>
    <col min="15125" max="15125" width="10.5703125" style="3" customWidth="1"/>
    <col min="15126" max="15126" width="13.7109375" style="3" customWidth="1"/>
    <col min="15127" max="15353" width="28.7109375" style="3"/>
    <col min="15354" max="15355" width="0" style="3" hidden="1" customWidth="1"/>
    <col min="15356" max="15371" width="7.7109375" style="3" customWidth="1"/>
    <col min="15372" max="15372" width="8.7109375" style="3" customWidth="1"/>
    <col min="15373" max="15374" width="7.7109375" style="3" customWidth="1"/>
    <col min="15375" max="15375" width="5.42578125" style="3" customWidth="1"/>
    <col min="15376" max="15376" width="5.7109375" style="3" customWidth="1"/>
    <col min="15377" max="15377" width="9.7109375" style="3" customWidth="1"/>
    <col min="15378" max="15380" width="7.7109375" style="3" customWidth="1"/>
    <col min="15381" max="15381" width="10.5703125" style="3" customWidth="1"/>
    <col min="15382" max="15382" width="13.7109375" style="3" customWidth="1"/>
    <col min="15383" max="15609" width="28.7109375" style="3"/>
    <col min="15610" max="15611" width="0" style="3" hidden="1" customWidth="1"/>
    <col min="15612" max="15627" width="7.7109375" style="3" customWidth="1"/>
    <col min="15628" max="15628" width="8.7109375" style="3" customWidth="1"/>
    <col min="15629" max="15630" width="7.7109375" style="3" customWidth="1"/>
    <col min="15631" max="15631" width="5.42578125" style="3" customWidth="1"/>
    <col min="15632" max="15632" width="5.7109375" style="3" customWidth="1"/>
    <col min="15633" max="15633" width="9.7109375" style="3" customWidth="1"/>
    <col min="15634" max="15636" width="7.7109375" style="3" customWidth="1"/>
    <col min="15637" max="15637" width="10.5703125" style="3" customWidth="1"/>
    <col min="15638" max="15638" width="13.7109375" style="3" customWidth="1"/>
    <col min="15639" max="15865" width="28.7109375" style="3"/>
    <col min="15866" max="15867" width="0" style="3" hidden="1" customWidth="1"/>
    <col min="15868" max="15883" width="7.7109375" style="3" customWidth="1"/>
    <col min="15884" max="15884" width="8.7109375" style="3" customWidth="1"/>
    <col min="15885" max="15886" width="7.7109375" style="3" customWidth="1"/>
    <col min="15887" max="15887" width="5.42578125" style="3" customWidth="1"/>
    <col min="15888" max="15888" width="5.7109375" style="3" customWidth="1"/>
    <col min="15889" max="15889" width="9.7109375" style="3" customWidth="1"/>
    <col min="15890" max="15892" width="7.7109375" style="3" customWidth="1"/>
    <col min="15893" max="15893" width="10.5703125" style="3" customWidth="1"/>
    <col min="15894" max="15894" width="13.7109375" style="3" customWidth="1"/>
    <col min="15895" max="16121" width="28.7109375" style="3"/>
    <col min="16122" max="16123" width="0" style="3" hidden="1" customWidth="1"/>
    <col min="16124" max="16139" width="7.7109375" style="3" customWidth="1"/>
    <col min="16140" max="16140" width="8.7109375" style="3" customWidth="1"/>
    <col min="16141" max="16142" width="7.7109375" style="3" customWidth="1"/>
    <col min="16143" max="16143" width="5.42578125" style="3" customWidth="1"/>
    <col min="16144" max="16144" width="5.7109375" style="3" customWidth="1"/>
    <col min="16145" max="16145" width="9.7109375" style="3" customWidth="1"/>
    <col min="16146" max="16148" width="7.7109375" style="3" customWidth="1"/>
    <col min="16149" max="16149" width="10.5703125" style="3" customWidth="1"/>
    <col min="16150" max="16150" width="13.7109375" style="3" customWidth="1"/>
    <col min="16151" max="16384" width="28.7109375" style="3"/>
  </cols>
  <sheetData>
    <row r="1" spans="1:23" x14ac:dyDescent="0.2">
      <c r="A1" s="100" t="s">
        <v>611</v>
      </c>
      <c r="R1" s="3"/>
    </row>
    <row r="2" spans="1:23" ht="15.75" x14ac:dyDescent="0.25">
      <c r="A2" s="75" t="s">
        <v>612</v>
      </c>
      <c r="R2" s="3"/>
    </row>
    <row r="3" spans="1:23" x14ac:dyDescent="0.2">
      <c r="R3" s="3"/>
    </row>
    <row r="4" spans="1:23" s="103" customFormat="1" ht="24" customHeight="1" x14ac:dyDescent="0.25">
      <c r="A4" s="101" t="s">
        <v>613</v>
      </c>
      <c r="B4" s="102">
        <v>2016</v>
      </c>
      <c r="C4" s="102">
        <v>2017</v>
      </c>
      <c r="D4" s="102">
        <v>2018</v>
      </c>
      <c r="E4" s="102">
        <v>2019</v>
      </c>
      <c r="F4" s="102">
        <v>2020</v>
      </c>
      <c r="G4" s="102">
        <v>2021</v>
      </c>
      <c r="H4" s="102">
        <v>2022</v>
      </c>
      <c r="I4" s="102">
        <v>2023</v>
      </c>
      <c r="J4" s="102">
        <v>2024</v>
      </c>
      <c r="K4" s="102">
        <v>2025</v>
      </c>
      <c r="L4" s="1096">
        <v>2026</v>
      </c>
      <c r="M4" s="1096"/>
      <c r="N4" s="1096"/>
      <c r="O4" s="1096"/>
      <c r="P4" s="1097"/>
      <c r="Q4" s="1098">
        <v>2026</v>
      </c>
      <c r="R4" s="102" t="s">
        <v>614</v>
      </c>
      <c r="S4" s="722"/>
    </row>
    <row r="5" spans="1:23" x14ac:dyDescent="0.2">
      <c r="A5" s="104"/>
      <c r="B5" s="105"/>
      <c r="C5" s="105"/>
      <c r="D5" s="105"/>
      <c r="E5" s="105"/>
      <c r="F5" s="105"/>
      <c r="G5" s="102"/>
      <c r="H5" s="102"/>
      <c r="I5" s="102"/>
      <c r="J5" s="102"/>
      <c r="K5" s="894"/>
      <c r="L5" s="106" t="s">
        <v>615</v>
      </c>
      <c r="M5" s="106" t="s">
        <v>773</v>
      </c>
      <c r="N5" s="106" t="s">
        <v>828</v>
      </c>
      <c r="O5" s="106" t="s">
        <v>835</v>
      </c>
      <c r="P5" s="106" t="s">
        <v>883</v>
      </c>
      <c r="Q5" s="1098"/>
      <c r="R5" s="105"/>
    </row>
    <row r="6" spans="1:23" x14ac:dyDescent="0.2">
      <c r="A6" s="895" t="s">
        <v>616</v>
      </c>
      <c r="B6" s="108">
        <v>21825.521895734961</v>
      </c>
      <c r="C6" s="109">
        <v>27564.08081212646</v>
      </c>
      <c r="D6" s="109">
        <v>28904.416009361132</v>
      </c>
      <c r="E6" s="109">
        <v>28350.684823899439</v>
      </c>
      <c r="F6" s="109">
        <v>26123.679105276169</v>
      </c>
      <c r="G6" s="109">
        <v>39900.752334794473</v>
      </c>
      <c r="H6" s="109">
        <v>38278.0087076169</v>
      </c>
      <c r="I6" s="109">
        <v>42252.93140483633</v>
      </c>
      <c r="J6" s="109">
        <v>48334.859801382903</v>
      </c>
      <c r="K6" s="109">
        <v>62738.217227370333</v>
      </c>
      <c r="L6" s="109">
        <v>7120.3703575126101</v>
      </c>
      <c r="M6" s="109">
        <v>6681.33954498605</v>
      </c>
      <c r="N6" s="109">
        <v>7623.74161324948</v>
      </c>
      <c r="O6" s="109">
        <v>7099.5854574212299</v>
      </c>
      <c r="P6" s="109">
        <v>7085.4899087034801</v>
      </c>
      <c r="Q6" s="110">
        <f t="shared" ref="Q6:Q18" si="0">SUM(L6:P6)</f>
        <v>35610.526881872851</v>
      </c>
      <c r="R6" s="111">
        <f>Q6/$Q$21</f>
        <v>0.75215590111186303</v>
      </c>
      <c r="T6" s="112"/>
      <c r="U6" s="113"/>
    </row>
    <row r="7" spans="1:23" x14ac:dyDescent="0.2">
      <c r="A7" s="150" t="s">
        <v>617</v>
      </c>
      <c r="B7" s="115">
        <v>2216.69747233</v>
      </c>
      <c r="C7" s="116">
        <v>3368.8559341206242</v>
      </c>
      <c r="D7" s="116">
        <v>4038.7123166000001</v>
      </c>
      <c r="E7" s="116">
        <v>2975.0759458299999</v>
      </c>
      <c r="F7" s="116">
        <v>1584.22071568</v>
      </c>
      <c r="G7" s="116">
        <v>3710.7444167799999</v>
      </c>
      <c r="H7" s="116">
        <v>5904.7864427699997</v>
      </c>
      <c r="I7" s="116">
        <v>3938.8896587099998</v>
      </c>
      <c r="J7" s="116">
        <v>3833.31890961</v>
      </c>
      <c r="K7" s="116">
        <v>3307.31455422</v>
      </c>
      <c r="L7" s="116">
        <v>243.67247856</v>
      </c>
      <c r="M7" s="116">
        <v>238.80571379</v>
      </c>
      <c r="N7" s="116">
        <v>308.63576361000003</v>
      </c>
      <c r="O7" s="116">
        <v>143.41426845999999</v>
      </c>
      <c r="P7" s="116">
        <v>494.22153413000001</v>
      </c>
      <c r="Q7" s="1061">
        <f t="shared" si="0"/>
        <v>1428.74975855</v>
      </c>
      <c r="R7" s="117">
        <f>Q7/$Q$21</f>
        <v>3.0177665319873911E-2</v>
      </c>
      <c r="S7" s="468"/>
      <c r="T7" s="118"/>
      <c r="U7" s="118"/>
    </row>
    <row r="8" spans="1:23" x14ac:dyDescent="0.2">
      <c r="A8" s="150" t="s">
        <v>618</v>
      </c>
      <c r="B8" s="115">
        <v>1269.2528809688449</v>
      </c>
      <c r="C8" s="116">
        <v>1788.5044791097571</v>
      </c>
      <c r="D8" s="116">
        <v>1938.0913107577071</v>
      </c>
      <c r="E8" s="116">
        <v>1928.8144243971001</v>
      </c>
      <c r="F8" s="116">
        <v>1542.1219648466481</v>
      </c>
      <c r="G8" s="116">
        <v>2335.261880788074</v>
      </c>
      <c r="H8" s="116">
        <v>2385.5075464597112</v>
      </c>
      <c r="I8" s="116">
        <v>1141.9692877009641</v>
      </c>
      <c r="J8" s="116">
        <v>2287.9252618198029</v>
      </c>
      <c r="K8" s="116">
        <v>2375.1814094177439</v>
      </c>
      <c r="L8" s="116">
        <v>303.62343228186501</v>
      </c>
      <c r="M8" s="116">
        <v>283.50535209190298</v>
      </c>
      <c r="N8" s="116">
        <v>305.15052742197997</v>
      </c>
      <c r="O8" s="116">
        <v>141.93464645213899</v>
      </c>
      <c r="P8" s="116">
        <v>63.672125752069299</v>
      </c>
      <c r="Q8" s="1061">
        <f t="shared" si="0"/>
        <v>1097.8860839999563</v>
      </c>
      <c r="R8" s="117">
        <f t="shared" ref="R8:R17" si="1">Q8/$Q$21</f>
        <v>2.3189252424386807E-2</v>
      </c>
    </row>
    <row r="9" spans="1:23" x14ac:dyDescent="0.2">
      <c r="A9" s="150" t="s">
        <v>619</v>
      </c>
      <c r="B9" s="115">
        <v>877.92480364260894</v>
      </c>
      <c r="C9" s="116">
        <v>826.88744974230519</v>
      </c>
      <c r="D9" s="116">
        <v>762.26194427481914</v>
      </c>
      <c r="E9" s="116">
        <v>774.28455625376739</v>
      </c>
      <c r="F9" s="116">
        <v>731.13150029855365</v>
      </c>
      <c r="G9" s="116">
        <v>857.01118540560537</v>
      </c>
      <c r="H9" s="116">
        <v>1354.2156761705371</v>
      </c>
      <c r="I9" s="116">
        <v>970.67056791081325</v>
      </c>
      <c r="J9" s="116">
        <v>1229.3951413395321</v>
      </c>
      <c r="K9" s="116">
        <v>1911.484535155329</v>
      </c>
      <c r="L9" s="116">
        <v>99.094951540410904</v>
      </c>
      <c r="M9" s="116">
        <v>42.559648608177099</v>
      </c>
      <c r="N9" s="116">
        <v>25.0762323906918</v>
      </c>
      <c r="O9" s="116">
        <v>34.116951997687103</v>
      </c>
      <c r="P9" s="116">
        <v>65.910199346406998</v>
      </c>
      <c r="Q9" s="1061">
        <f t="shared" si="0"/>
        <v>266.75798388337387</v>
      </c>
      <c r="R9" s="117">
        <f>Q9/$Q$21</f>
        <v>5.6343898648890346E-3</v>
      </c>
    </row>
    <row r="10" spans="1:23" x14ac:dyDescent="0.2">
      <c r="A10" s="114" t="s">
        <v>620</v>
      </c>
      <c r="B10" s="115">
        <v>4686.0392679400002</v>
      </c>
      <c r="C10" s="116">
        <v>5103.0639328999996</v>
      </c>
      <c r="D10" s="116">
        <v>5867.3235235599996</v>
      </c>
      <c r="E10" s="116">
        <v>6298.8242</v>
      </c>
      <c r="F10" s="116">
        <v>6735.3890999999994</v>
      </c>
      <c r="G10" s="116">
        <v>7868.0210999999999</v>
      </c>
      <c r="H10" s="116">
        <v>8367.7086999999992</v>
      </c>
      <c r="I10" s="116">
        <v>9168.9701999999997</v>
      </c>
      <c r="J10" s="116">
        <v>11096.161400000001</v>
      </c>
      <c r="K10" s="116">
        <v>12626.1381</v>
      </c>
      <c r="L10" s="116">
        <v>1201.1449</v>
      </c>
      <c r="M10" s="116">
        <v>804.47149999999999</v>
      </c>
      <c r="N10" s="116">
        <v>753.63909999999998</v>
      </c>
      <c r="O10" s="116">
        <v>768.30880000000002</v>
      </c>
      <c r="P10" s="116">
        <v>707.24459999999999</v>
      </c>
      <c r="Q10" s="1061">
        <f t="shared" si="0"/>
        <v>4234.8089</v>
      </c>
      <c r="R10" s="117">
        <f t="shared" si="1"/>
        <v>8.944648628148906E-2</v>
      </c>
    </row>
    <row r="11" spans="1:23" x14ac:dyDescent="0.2">
      <c r="A11" s="114" t="s">
        <v>621</v>
      </c>
      <c r="B11" s="115">
        <v>926.43403205999994</v>
      </c>
      <c r="C11" s="119">
        <v>1088.6195671</v>
      </c>
      <c r="D11" s="119">
        <v>1374.83657644</v>
      </c>
      <c r="E11" s="119">
        <v>1614.1053999999999</v>
      </c>
      <c r="F11" s="119">
        <v>1316.1868999999999</v>
      </c>
      <c r="G11" s="116">
        <v>1515.5727999999999</v>
      </c>
      <c r="H11" s="116">
        <v>1639.1868999999999</v>
      </c>
      <c r="I11" s="116">
        <v>1777.4879000000001</v>
      </c>
      <c r="J11" s="116">
        <v>1316.5001999999999</v>
      </c>
      <c r="K11" s="116">
        <v>2274.8483000000001</v>
      </c>
      <c r="L11" s="116">
        <v>168.34440000000001</v>
      </c>
      <c r="M11" s="116">
        <v>206.6327</v>
      </c>
      <c r="N11" s="116">
        <v>208.1448</v>
      </c>
      <c r="O11" s="116">
        <v>198.26419999999999</v>
      </c>
      <c r="P11" s="116">
        <v>231.9598</v>
      </c>
      <c r="Q11" s="1061">
        <f t="shared" si="0"/>
        <v>1013.3458999999999</v>
      </c>
      <c r="R11" s="117">
        <f t="shared" si="1"/>
        <v>2.1403617561763691E-2</v>
      </c>
      <c r="U11" s="120"/>
      <c r="V11" s="120"/>
      <c r="W11" s="120"/>
    </row>
    <row r="12" spans="1:23" x14ac:dyDescent="0.2">
      <c r="A12" s="114" t="s">
        <v>622</v>
      </c>
      <c r="B12" s="115">
        <v>1195.7919999999999</v>
      </c>
      <c r="C12" s="116">
        <v>1272.3398</v>
      </c>
      <c r="D12" s="116">
        <v>1401.9002</v>
      </c>
      <c r="E12" s="116">
        <v>1354.8878999999999</v>
      </c>
      <c r="F12" s="116">
        <v>1006.5379</v>
      </c>
      <c r="G12" s="116">
        <v>1564.9597000000001</v>
      </c>
      <c r="H12" s="116">
        <v>1872.8336999999999</v>
      </c>
      <c r="I12" s="116">
        <v>1602.3822</v>
      </c>
      <c r="J12" s="116">
        <v>1636.9108000000001</v>
      </c>
      <c r="K12" s="116">
        <v>1732.5948000000001</v>
      </c>
      <c r="L12" s="116">
        <v>125.73560000000001</v>
      </c>
      <c r="M12" s="116">
        <v>125.8411</v>
      </c>
      <c r="N12" s="116">
        <v>136.50030000000001</v>
      </c>
      <c r="O12" s="116">
        <v>144.59870000000001</v>
      </c>
      <c r="P12" s="116">
        <v>138.68989999999999</v>
      </c>
      <c r="Q12" s="1061">
        <f t="shared" si="0"/>
        <v>671.36559999999997</v>
      </c>
      <c r="R12" s="117">
        <f t="shared" si="1"/>
        <v>1.4180402315264726E-2</v>
      </c>
      <c r="U12" s="120"/>
      <c r="V12" s="120"/>
      <c r="W12" s="120"/>
    </row>
    <row r="13" spans="1:23" ht="15" x14ac:dyDescent="0.25">
      <c r="A13" s="114" t="s">
        <v>623</v>
      </c>
      <c r="B13" s="115">
        <v>322.35930000000002</v>
      </c>
      <c r="C13" s="116">
        <v>343.81119999999999</v>
      </c>
      <c r="D13" s="116">
        <v>338.97039999999998</v>
      </c>
      <c r="E13" s="116">
        <v>321.73099999999999</v>
      </c>
      <c r="F13" s="116">
        <v>238.73949999999999</v>
      </c>
      <c r="G13" s="116">
        <v>279.96199999999999</v>
      </c>
      <c r="H13" s="116">
        <v>312.62270000000012</v>
      </c>
      <c r="I13" s="116">
        <v>289.55459999999999</v>
      </c>
      <c r="J13" s="116">
        <v>286.11290000000002</v>
      </c>
      <c r="K13" s="116">
        <v>276.17829999999998</v>
      </c>
      <c r="L13" s="116">
        <v>22.735900000000001</v>
      </c>
      <c r="M13" s="116">
        <v>23.091000000000001</v>
      </c>
      <c r="N13" s="116">
        <v>21.415600000000001</v>
      </c>
      <c r="O13" s="116">
        <v>25.527799999999999</v>
      </c>
      <c r="P13" s="116">
        <v>24.7227</v>
      </c>
      <c r="Q13" s="1061">
        <f t="shared" si="0"/>
        <v>117.49300000000001</v>
      </c>
      <c r="R13" s="117">
        <f t="shared" si="1"/>
        <v>2.4816553145222196E-3</v>
      </c>
      <c r="T13"/>
      <c r="U13" s="120"/>
      <c r="V13" s="120"/>
      <c r="W13" s="120"/>
    </row>
    <row r="14" spans="1:23" x14ac:dyDescent="0.2">
      <c r="A14" s="114" t="s">
        <v>624</v>
      </c>
      <c r="B14" s="115">
        <v>1343.8013000000001</v>
      </c>
      <c r="C14" s="116">
        <v>1384.7514000000001</v>
      </c>
      <c r="D14" s="116">
        <v>1562.3112000000001</v>
      </c>
      <c r="E14" s="116">
        <v>1606.7090000000001</v>
      </c>
      <c r="F14" s="116">
        <v>1495.1143</v>
      </c>
      <c r="G14" s="116">
        <v>1904.9822999999999</v>
      </c>
      <c r="H14" s="116">
        <v>2348.0657999999999</v>
      </c>
      <c r="I14" s="116">
        <v>1997.3895</v>
      </c>
      <c r="J14" s="116">
        <v>2192.8476000000001</v>
      </c>
      <c r="K14" s="116">
        <v>2405.3640999999998</v>
      </c>
      <c r="L14" s="116">
        <v>195.27099999999999</v>
      </c>
      <c r="M14" s="116">
        <v>210.797</v>
      </c>
      <c r="N14" s="116">
        <v>211.53039999999999</v>
      </c>
      <c r="O14" s="116">
        <v>243.3434</v>
      </c>
      <c r="P14" s="116">
        <v>213.18790000000001</v>
      </c>
      <c r="Q14" s="1061">
        <f t="shared" si="0"/>
        <v>1074.1297</v>
      </c>
      <c r="R14" s="117">
        <f t="shared" si="1"/>
        <v>2.2687476517674731E-2</v>
      </c>
      <c r="T14" s="118"/>
      <c r="U14" s="120"/>
      <c r="V14" s="120"/>
      <c r="W14" s="120"/>
    </row>
    <row r="15" spans="1:23" x14ac:dyDescent="0.2">
      <c r="A15" s="107" t="s">
        <v>625</v>
      </c>
      <c r="B15" s="108">
        <v>642.0874</v>
      </c>
      <c r="C15" s="108">
        <v>587.74400000000003</v>
      </c>
      <c r="D15" s="108">
        <v>629.21400000000006</v>
      </c>
      <c r="E15" s="108">
        <v>607.28660000000002</v>
      </c>
      <c r="F15" s="108">
        <v>446.36130000000003</v>
      </c>
      <c r="G15" s="108">
        <v>674.70119999999997</v>
      </c>
      <c r="H15" s="108">
        <v>1093.0476000000001</v>
      </c>
      <c r="I15" s="108">
        <v>1193.703</v>
      </c>
      <c r="J15" s="108">
        <v>1049.0416</v>
      </c>
      <c r="K15" s="108">
        <v>999.1318</v>
      </c>
      <c r="L15" s="109">
        <v>60.5276</v>
      </c>
      <c r="M15" s="109">
        <v>84.615300000000005</v>
      </c>
      <c r="N15" s="109">
        <v>77.935199999999995</v>
      </c>
      <c r="O15" s="109">
        <v>86.097999999999999</v>
      </c>
      <c r="P15" s="109">
        <v>87.719099999999997</v>
      </c>
      <c r="Q15" s="110">
        <f t="shared" si="0"/>
        <v>396.89520000000005</v>
      </c>
      <c r="R15" s="111">
        <f>Q15/$Q$21</f>
        <v>8.3831128866260901E-3</v>
      </c>
      <c r="T15" s="118"/>
      <c r="U15" s="120"/>
      <c r="V15" s="120"/>
      <c r="W15" s="120"/>
    </row>
    <row r="16" spans="1:23" x14ac:dyDescent="0.2">
      <c r="A16" s="114" t="s">
        <v>626</v>
      </c>
      <c r="B16" s="115">
        <v>1085.3510000000001</v>
      </c>
      <c r="C16" s="115">
        <v>1272.5274999999999</v>
      </c>
      <c r="D16" s="115">
        <v>1324.7054000000001</v>
      </c>
      <c r="E16" s="115">
        <v>1309.9999</v>
      </c>
      <c r="F16" s="115">
        <v>926.58539999999994</v>
      </c>
      <c r="G16" s="115">
        <v>1613.0618999999999</v>
      </c>
      <c r="H16" s="115">
        <v>1722.9958999999999</v>
      </c>
      <c r="I16" s="115">
        <v>1551.2221</v>
      </c>
      <c r="J16" s="115">
        <v>2000.4737</v>
      </c>
      <c r="K16" s="115">
        <v>2187.5774999999999</v>
      </c>
      <c r="L16" s="116">
        <v>163.35679999999999</v>
      </c>
      <c r="M16" s="116">
        <v>205.71700000000001</v>
      </c>
      <c r="N16" s="116">
        <v>175.97030000000001</v>
      </c>
      <c r="O16" s="116">
        <v>212.2902</v>
      </c>
      <c r="P16" s="116">
        <v>189.94649999999999</v>
      </c>
      <c r="Q16" s="1061">
        <f t="shared" si="0"/>
        <v>947.28080000000011</v>
      </c>
      <c r="R16" s="117">
        <f t="shared" si="1"/>
        <v>2.0008208418074779E-2</v>
      </c>
      <c r="U16" s="121"/>
      <c r="V16" s="120"/>
      <c r="W16" s="120"/>
    </row>
    <row r="17" spans="1:23" x14ac:dyDescent="0.2">
      <c r="A17" s="114" t="s">
        <v>627</v>
      </c>
      <c r="B17" s="115">
        <v>450.20920000000001</v>
      </c>
      <c r="C17" s="115">
        <v>520.43029999999999</v>
      </c>
      <c r="D17" s="115">
        <v>590.50450000000001</v>
      </c>
      <c r="E17" s="115">
        <v>567.40030000000002</v>
      </c>
      <c r="F17" s="115">
        <v>460.96669999999989</v>
      </c>
      <c r="G17" s="115">
        <v>554.61720000000003</v>
      </c>
      <c r="H17" s="115">
        <v>648.63929999999993</v>
      </c>
      <c r="I17" s="115">
        <v>714.66710000000012</v>
      </c>
      <c r="J17" s="115">
        <v>748.71409999999992</v>
      </c>
      <c r="K17" s="115">
        <v>793.33910000000003</v>
      </c>
      <c r="L17" s="116">
        <v>51.612299999999998</v>
      </c>
      <c r="M17" s="116">
        <v>50.66</v>
      </c>
      <c r="N17" s="116">
        <v>58.781999999999996</v>
      </c>
      <c r="O17" s="116">
        <v>57.622399999999999</v>
      </c>
      <c r="P17" s="116">
        <v>55.354500000000002</v>
      </c>
      <c r="Q17" s="1061">
        <f t="shared" si="0"/>
        <v>274.03120000000001</v>
      </c>
      <c r="R17" s="117">
        <f t="shared" si="1"/>
        <v>5.7880127652277262E-3</v>
      </c>
      <c r="U17" s="120"/>
      <c r="V17" s="120"/>
      <c r="W17" s="120"/>
    </row>
    <row r="18" spans="1:23" s="898" customFormat="1" x14ac:dyDescent="0.2">
      <c r="A18" s="896" t="s">
        <v>628</v>
      </c>
      <c r="B18" s="401">
        <v>246.9199812699996</v>
      </c>
      <c r="C18" s="401">
        <v>282.90954476000002</v>
      </c>
      <c r="D18" s="401">
        <v>339.35635251999992</v>
      </c>
      <c r="E18" s="401">
        <v>285.34625925000068</v>
      </c>
      <c r="F18" s="401">
        <v>214.55395779999961</v>
      </c>
      <c r="G18" s="401">
        <v>334.25265631999912</v>
      </c>
      <c r="H18" s="401">
        <v>411.61083547999959</v>
      </c>
      <c r="I18" s="401">
        <v>362.87795231000018</v>
      </c>
      <c r="J18" s="401">
        <v>344.80632215999958</v>
      </c>
      <c r="K18" s="401">
        <v>365.58373616000023</v>
      </c>
      <c r="L18" s="897">
        <v>34.531207199999891</v>
      </c>
      <c r="M18" s="897">
        <v>30.398675290000131</v>
      </c>
      <c r="N18" s="897">
        <v>40.222357479999999</v>
      </c>
      <c r="O18" s="897">
        <v>49.589800800000297</v>
      </c>
      <c r="P18" s="897">
        <v>56.595733800000147</v>
      </c>
      <c r="Q18" s="1061">
        <f t="shared" si="0"/>
        <v>211.33777457000048</v>
      </c>
      <c r="R18" s="117">
        <f>Q18/$Q$21</f>
        <v>4.4638192183444154E-3</v>
      </c>
      <c r="S18" s="897"/>
    </row>
    <row r="19" spans="1:23" x14ac:dyDescent="0.2">
      <c r="A19" s="114"/>
      <c r="B19" s="899"/>
      <c r="C19" s="122"/>
      <c r="D19" s="122"/>
      <c r="E19" s="122"/>
      <c r="F19" s="122"/>
      <c r="G19" s="122"/>
      <c r="H19" s="122"/>
      <c r="I19" s="122"/>
      <c r="J19" s="122"/>
      <c r="K19" s="122"/>
      <c r="L19" s="122"/>
      <c r="M19" s="122"/>
      <c r="N19" s="122"/>
      <c r="O19" s="122"/>
      <c r="P19" s="122"/>
      <c r="Q19" s="9"/>
      <c r="R19" s="124"/>
      <c r="U19" s="120"/>
      <c r="V19" s="120"/>
      <c r="W19" s="120"/>
    </row>
    <row r="20" spans="1:23" x14ac:dyDescent="0.2">
      <c r="A20" s="114"/>
      <c r="B20" s="123"/>
      <c r="C20" s="123"/>
      <c r="D20" s="123"/>
      <c r="E20" s="123"/>
      <c r="F20" s="123"/>
      <c r="G20" s="123"/>
      <c r="H20" s="123"/>
      <c r="I20" s="123"/>
      <c r="J20" s="123"/>
      <c r="K20" s="123"/>
      <c r="L20" s="123"/>
      <c r="M20" s="123"/>
      <c r="N20" s="123"/>
      <c r="O20" s="123"/>
      <c r="P20" s="123"/>
      <c r="Q20" s="9"/>
      <c r="R20" s="125"/>
      <c r="U20" s="120"/>
      <c r="V20" s="120"/>
      <c r="W20" s="120"/>
    </row>
    <row r="21" spans="1:23" x14ac:dyDescent="0.2">
      <c r="A21" s="126" t="s">
        <v>629</v>
      </c>
      <c r="B21" s="127">
        <f t="shared" ref="B21:P21" si="2">SUM(B6:B18)</f>
        <v>37088.390533946411</v>
      </c>
      <c r="C21" s="127">
        <f t="shared" si="2"/>
        <v>45404.525919859138</v>
      </c>
      <c r="D21" s="127">
        <f t="shared" si="2"/>
        <v>49072.603733513657</v>
      </c>
      <c r="E21" s="127">
        <f t="shared" si="2"/>
        <v>47995.150309630313</v>
      </c>
      <c r="F21" s="127">
        <f t="shared" si="2"/>
        <v>42821.588343901378</v>
      </c>
      <c r="G21" s="127">
        <f t="shared" si="2"/>
        <v>63113.90067408816</v>
      </c>
      <c r="H21" s="127">
        <f t="shared" si="2"/>
        <v>66339.229808497141</v>
      </c>
      <c r="I21" s="127">
        <f t="shared" si="2"/>
        <v>66962.715471468109</v>
      </c>
      <c r="J21" s="127">
        <f t="shared" si="2"/>
        <v>76357.067736312223</v>
      </c>
      <c r="K21" s="127">
        <f t="shared" si="2"/>
        <v>93992.953462323407</v>
      </c>
      <c r="L21" s="127">
        <f t="shared" si="2"/>
        <v>9790.0209270948853</v>
      </c>
      <c r="M21" s="127">
        <f t="shared" si="2"/>
        <v>8988.4345347661292</v>
      </c>
      <c r="N21" s="127">
        <f t="shared" si="2"/>
        <v>9946.7441941521502</v>
      </c>
      <c r="O21" s="127">
        <f t="shared" si="2"/>
        <v>9204.6946251310565</v>
      </c>
      <c r="P21" s="127">
        <f t="shared" si="2"/>
        <v>9414.7145017319581</v>
      </c>
      <c r="Q21" s="127">
        <f>SUM(Q6:Q18)</f>
        <v>47344.608782876174</v>
      </c>
      <c r="R21" s="128">
        <f>SUM(R6:R18)</f>
        <v>1.0000000000000004</v>
      </c>
      <c r="U21" s="120"/>
      <c r="V21" s="120"/>
      <c r="W21" s="120"/>
    </row>
    <row r="22" spans="1:23" x14ac:dyDescent="0.2">
      <c r="A22" s="129"/>
      <c r="B22" s="130"/>
      <c r="C22" s="130"/>
      <c r="D22" s="130"/>
      <c r="E22" s="130"/>
      <c r="F22" s="130"/>
      <c r="G22" s="130"/>
      <c r="H22" s="130"/>
      <c r="I22" s="130"/>
      <c r="J22" s="130"/>
      <c r="K22" s="130"/>
      <c r="L22" s="130"/>
      <c r="M22" s="130"/>
      <c r="N22" s="130"/>
      <c r="O22" s="130"/>
      <c r="P22" s="130"/>
      <c r="Q22" s="131"/>
      <c r="R22" s="132"/>
      <c r="U22" s="133"/>
    </row>
    <row r="23" spans="1:23" ht="26.25" customHeight="1" x14ac:dyDescent="0.2">
      <c r="A23" s="134" t="s">
        <v>630</v>
      </c>
      <c r="B23" s="135">
        <f t="shared" ref="B23:P23" si="3">B6+B15</f>
        <v>22467.609295734961</v>
      </c>
      <c r="C23" s="135">
        <f t="shared" si="3"/>
        <v>28151.824812126459</v>
      </c>
      <c r="D23" s="135">
        <f t="shared" si="3"/>
        <v>29533.630009361132</v>
      </c>
      <c r="E23" s="135">
        <f>E6+E15</f>
        <v>28957.971423899438</v>
      </c>
      <c r="F23" s="135">
        <f t="shared" si="3"/>
        <v>26570.04040527617</v>
      </c>
      <c r="G23" s="135">
        <f t="shared" si="3"/>
        <v>40575.453534794477</v>
      </c>
      <c r="H23" s="135">
        <f t="shared" si="3"/>
        <v>39371.056307616898</v>
      </c>
      <c r="I23" s="135">
        <f t="shared" si="3"/>
        <v>43446.634404836332</v>
      </c>
      <c r="J23" s="135">
        <f>J6+J15</f>
        <v>49383.9014013829</v>
      </c>
      <c r="K23" s="135">
        <f t="shared" si="3"/>
        <v>63737.349027370336</v>
      </c>
      <c r="L23" s="135">
        <f t="shared" si="3"/>
        <v>7180.8979575126104</v>
      </c>
      <c r="M23" s="135">
        <f t="shared" si="3"/>
        <v>6765.9548449860504</v>
      </c>
      <c r="N23" s="135">
        <f t="shared" si="3"/>
        <v>7701.6768132494799</v>
      </c>
      <c r="O23" s="135">
        <f t="shared" si="3"/>
        <v>7185.6834574212298</v>
      </c>
      <c r="P23" s="135">
        <f t="shared" si="3"/>
        <v>7173.2090087034803</v>
      </c>
      <c r="Q23" s="135">
        <f>Q6+Q15</f>
        <v>36007.42208187285</v>
      </c>
      <c r="R23" s="1000">
        <f>+Q23/Q21</f>
        <v>0.760539013998489</v>
      </c>
    </row>
    <row r="24" spans="1:23" x14ac:dyDescent="0.2">
      <c r="A24" s="123"/>
      <c r="B24" s="96"/>
      <c r="C24" s="96"/>
      <c r="D24" s="96"/>
      <c r="E24" s="96"/>
      <c r="F24" s="96"/>
      <c r="G24" s="96"/>
      <c r="H24" s="96"/>
      <c r="I24" s="96"/>
      <c r="J24" s="96"/>
      <c r="K24" s="96"/>
      <c r="L24" s="96"/>
      <c r="M24" s="96"/>
      <c r="N24" s="96"/>
      <c r="O24" s="96"/>
      <c r="P24" s="96"/>
      <c r="Q24" s="96"/>
      <c r="R24" s="96"/>
      <c r="S24" s="96"/>
    </row>
    <row r="25" spans="1:23" ht="30" customHeight="1" x14ac:dyDescent="0.2">
      <c r="A25" s="1099" t="s">
        <v>884</v>
      </c>
      <c r="B25" s="1100"/>
      <c r="C25" s="1100"/>
      <c r="D25" s="1100"/>
      <c r="E25" s="1100"/>
      <c r="F25" s="1100"/>
      <c r="G25" s="1100"/>
      <c r="H25" s="1100"/>
      <c r="I25" s="1100"/>
      <c r="J25" s="1100"/>
      <c r="K25" s="1100"/>
      <c r="L25" s="1100"/>
      <c r="M25" s="1100"/>
      <c r="N25" s="1100"/>
      <c r="O25" s="1100"/>
      <c r="P25" s="1100"/>
      <c r="Q25" s="1100"/>
      <c r="R25" s="1100"/>
    </row>
    <row r="26" spans="1:23" ht="8.25" customHeight="1" x14ac:dyDescent="0.2">
      <c r="R26" s="3"/>
    </row>
    <row r="27" spans="1:23" customFormat="1" ht="15" x14ac:dyDescent="0.25">
      <c r="B27" s="137"/>
      <c r="C27" s="137"/>
      <c r="D27" s="137"/>
      <c r="E27" s="137"/>
      <c r="F27" s="137"/>
      <c r="G27" s="137"/>
      <c r="H27" s="137"/>
      <c r="I27" s="137"/>
      <c r="J27" s="137"/>
      <c r="K27" s="900"/>
      <c r="Q27" s="118"/>
      <c r="R27" s="118"/>
      <c r="S27" s="723"/>
    </row>
    <row r="28" spans="1:23" customFormat="1" ht="15" x14ac:dyDescent="0.25">
      <c r="B28" s="118"/>
      <c r="C28" s="118"/>
      <c r="D28" s="118"/>
      <c r="E28" s="118"/>
      <c r="F28" s="118"/>
      <c r="G28" s="118"/>
      <c r="H28" s="118"/>
      <c r="I28" s="118"/>
      <c r="J28" s="118"/>
      <c r="K28" s="901"/>
      <c r="L28" s="118"/>
      <c r="M28" s="118"/>
      <c r="N28" s="118"/>
      <c r="O28" s="118"/>
      <c r="P28" s="118"/>
      <c r="Q28" s="136"/>
      <c r="S28" s="468"/>
    </row>
    <row r="29" spans="1:23" customFormat="1" ht="15" x14ac:dyDescent="0.25">
      <c r="K29" s="902"/>
      <c r="L29" s="2"/>
      <c r="M29" s="2"/>
      <c r="N29" s="2"/>
      <c r="O29" s="2"/>
      <c r="P29" s="2"/>
      <c r="Q29" s="136"/>
      <c r="S29" s="468"/>
    </row>
    <row r="30" spans="1:23" customFormat="1" ht="15" x14ac:dyDescent="0.25">
      <c r="B30" s="138"/>
      <c r="C30" s="138"/>
      <c r="D30" s="138"/>
      <c r="E30" s="138"/>
      <c r="F30" s="138"/>
      <c r="G30" s="138"/>
      <c r="H30" s="138"/>
      <c r="I30" s="138"/>
      <c r="J30" s="138"/>
      <c r="K30" s="903"/>
      <c r="L30" s="118"/>
      <c r="M30" s="118"/>
      <c r="N30" s="118"/>
      <c r="O30" s="118"/>
      <c r="P30" s="118"/>
      <c r="Q30" s="136"/>
      <c r="S30" s="468"/>
    </row>
    <row r="31" spans="1:23" customFormat="1" ht="15" x14ac:dyDescent="0.25">
      <c r="B31" s="118"/>
      <c r="C31" s="118"/>
      <c r="D31" s="118"/>
      <c r="E31" s="118"/>
      <c r="F31" s="136"/>
      <c r="G31" s="136"/>
      <c r="H31" s="136"/>
      <c r="I31" s="136"/>
      <c r="J31" s="136"/>
      <c r="K31" s="904"/>
      <c r="L31" s="118"/>
      <c r="M31" s="118"/>
      <c r="N31" s="118"/>
      <c r="O31" s="118"/>
      <c r="P31" s="118"/>
      <c r="Q31" s="136"/>
      <c r="S31" s="468"/>
    </row>
    <row r="32" spans="1:23" customFormat="1" ht="15" x14ac:dyDescent="0.25">
      <c r="B32" s="118"/>
      <c r="C32" s="118"/>
      <c r="D32" s="118"/>
      <c r="E32" s="118"/>
      <c r="F32" s="136"/>
      <c r="G32" s="136"/>
      <c r="H32" s="136"/>
      <c r="I32" s="136"/>
      <c r="J32" s="136"/>
      <c r="K32" s="904"/>
      <c r="L32" s="118"/>
      <c r="M32" s="118"/>
      <c r="N32" s="118"/>
      <c r="O32" s="118"/>
      <c r="P32" s="118"/>
      <c r="Q32" s="136"/>
      <c r="S32" s="468"/>
    </row>
    <row r="33" spans="2:19" customFormat="1" ht="15" x14ac:dyDescent="0.25">
      <c r="B33" s="118"/>
      <c r="C33" s="118"/>
      <c r="D33" s="118"/>
      <c r="E33" s="118"/>
      <c r="F33" s="118"/>
      <c r="G33" s="118"/>
      <c r="H33" s="118"/>
      <c r="I33" s="118"/>
      <c r="J33" s="118"/>
      <c r="K33" s="901"/>
      <c r="L33" s="118"/>
      <c r="M33" s="118"/>
      <c r="N33" s="118"/>
      <c r="O33" s="118"/>
      <c r="P33" s="118"/>
      <c r="Q33" s="136"/>
      <c r="S33" s="468"/>
    </row>
    <row r="34" spans="2:19" customFormat="1" ht="15" x14ac:dyDescent="0.25">
      <c r="B34" s="118"/>
      <c r="C34" s="118"/>
      <c r="D34" s="118"/>
      <c r="E34" s="118"/>
      <c r="F34" s="118"/>
      <c r="G34" s="118"/>
      <c r="H34" s="118"/>
      <c r="I34" s="118"/>
      <c r="J34" s="118"/>
      <c r="K34" s="901"/>
      <c r="L34" s="118"/>
      <c r="M34" s="118"/>
      <c r="N34" s="118"/>
      <c r="O34" s="118"/>
      <c r="P34" s="118"/>
      <c r="Q34" s="136"/>
      <c r="S34" s="468"/>
    </row>
    <row r="35" spans="2:19" customFormat="1" ht="15" x14ac:dyDescent="0.25">
      <c r="K35" s="902"/>
      <c r="Q35" s="136"/>
      <c r="S35" s="468"/>
    </row>
    <row r="36" spans="2:19" customFormat="1" ht="15" x14ac:dyDescent="0.25">
      <c r="K36" s="902"/>
      <c r="Q36" s="136"/>
      <c r="S36" s="468"/>
    </row>
    <row r="37" spans="2:19" customFormat="1" ht="15" x14ac:dyDescent="0.25">
      <c r="K37" s="902"/>
      <c r="Q37" s="136"/>
      <c r="S37" s="468"/>
    </row>
    <row r="38" spans="2:19" customFormat="1" ht="15" x14ac:dyDescent="0.25">
      <c r="K38" s="902"/>
      <c r="Q38" s="136"/>
      <c r="S38" s="468"/>
    </row>
    <row r="39" spans="2:19" customFormat="1" ht="15" x14ac:dyDescent="0.25">
      <c r="K39" s="902"/>
      <c r="Q39" s="136"/>
      <c r="S39" s="468"/>
    </row>
    <row r="40" spans="2:19" customFormat="1" ht="15" x14ac:dyDescent="0.25">
      <c r="K40" s="902"/>
      <c r="Q40" s="136"/>
      <c r="S40" s="468"/>
    </row>
    <row r="41" spans="2:19" customFormat="1" ht="15" x14ac:dyDescent="0.25">
      <c r="K41" s="902"/>
      <c r="S41" s="468"/>
    </row>
    <row r="42" spans="2:19" customFormat="1" ht="15" x14ac:dyDescent="0.25">
      <c r="K42" s="902"/>
      <c r="S42" s="468"/>
    </row>
    <row r="43" spans="2:19" customFormat="1" ht="15" x14ac:dyDescent="0.25">
      <c r="K43" s="902"/>
      <c r="Q43" s="2"/>
      <c r="R43" s="2"/>
      <c r="S43" s="468"/>
    </row>
    <row r="44" spans="2:19" customFormat="1" ht="15" x14ac:dyDescent="0.25">
      <c r="K44" s="902"/>
      <c r="S44" s="468"/>
    </row>
    <row r="45" spans="2:19" customFormat="1" ht="15" x14ac:dyDescent="0.25">
      <c r="K45" s="902"/>
      <c r="S45" s="468"/>
    </row>
    <row r="46" spans="2:19" customFormat="1" ht="15" x14ac:dyDescent="0.25">
      <c r="K46" s="902"/>
      <c r="S46" s="468"/>
    </row>
    <row r="47" spans="2:19" customFormat="1" ht="15" x14ac:dyDescent="0.25">
      <c r="K47" s="902"/>
      <c r="S47" s="468"/>
    </row>
    <row r="48" spans="2:19" customFormat="1" ht="15" x14ac:dyDescent="0.25">
      <c r="K48" s="902"/>
      <c r="S48" s="468"/>
    </row>
    <row r="49" spans="11:19" customFormat="1" ht="15" x14ac:dyDescent="0.25">
      <c r="K49" s="902"/>
      <c r="S49" s="468"/>
    </row>
    <row r="50" spans="11:19" customFormat="1" ht="15" x14ac:dyDescent="0.25">
      <c r="K50" s="902"/>
      <c r="S50" s="468"/>
    </row>
  </sheetData>
  <mergeCells count="3">
    <mergeCell ref="L4:P4"/>
    <mergeCell ref="Q4:Q5"/>
    <mergeCell ref="A25:R25"/>
  </mergeCells>
  <printOptions horizontalCentered="1" verticalCentered="1"/>
  <pageMargins left="0" right="0" top="0" bottom="0" header="0.31496062992125984" footer="0.31496062992125984"/>
  <pageSetup paperSize="9" scale="8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4D20E-E4A9-4063-ABA9-C38B0ED57CB3}">
  <sheetPr>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2.28515625"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0" t="s">
        <v>631</v>
      </c>
    </row>
    <row r="2" spans="1:15" ht="17.25" customHeight="1" x14ac:dyDescent="0.25">
      <c r="A2" s="1101" t="s">
        <v>632</v>
      </c>
      <c r="B2" s="1101"/>
      <c r="C2" s="1101"/>
    </row>
    <row r="4" spans="1:15" x14ac:dyDescent="0.25">
      <c r="A4" s="139" t="s">
        <v>613</v>
      </c>
      <c r="B4" s="140" t="s">
        <v>833</v>
      </c>
      <c r="C4" s="141" t="s">
        <v>614</v>
      </c>
    </row>
    <row r="5" spans="1:15" ht="15.75" thickBot="1" x14ac:dyDescent="0.3">
      <c r="A5" s="142"/>
      <c r="B5" s="143"/>
      <c r="C5" s="143"/>
    </row>
    <row r="6" spans="1:15" ht="15.75" thickBot="1" x14ac:dyDescent="0.3">
      <c r="A6" s="144" t="s">
        <v>633</v>
      </c>
      <c r="B6" s="433">
        <f>SUM(B8:B16)</f>
        <v>35610.526881872858</v>
      </c>
      <c r="C6" s="145">
        <f>B6/$B$20</f>
        <v>0.98897740584989535</v>
      </c>
    </row>
    <row r="7" spans="1:15" x14ac:dyDescent="0.25">
      <c r="A7" s="123"/>
      <c r="B7" s="434"/>
      <c r="C7" s="146"/>
    </row>
    <row r="8" spans="1:15" x14ac:dyDescent="0.25">
      <c r="A8" s="114" t="s">
        <v>1</v>
      </c>
      <c r="B8" s="147">
        <v>16417.192670190001</v>
      </c>
      <c r="C8" s="148">
        <f t="shared" ref="C8:C16" si="0">B8/$B$20</f>
        <v>0.45593912924010394</v>
      </c>
      <c r="N8"/>
    </row>
    <row r="9" spans="1:15" x14ac:dyDescent="0.25">
      <c r="A9" s="114" t="s">
        <v>2</v>
      </c>
      <c r="B9" s="147">
        <v>13240.539264890002</v>
      </c>
      <c r="C9" s="148">
        <f t="shared" si="0"/>
        <v>0.36771694554483697</v>
      </c>
      <c r="N9"/>
      <c r="O9"/>
    </row>
    <row r="10" spans="1:15" x14ac:dyDescent="0.25">
      <c r="A10" s="114" t="s">
        <v>3</v>
      </c>
      <c r="B10" s="147">
        <v>1281.4214590399999</v>
      </c>
      <c r="C10" s="148">
        <f t="shared" si="0"/>
        <v>3.5587703449759138E-2</v>
      </c>
      <c r="N10"/>
      <c r="O10"/>
    </row>
    <row r="11" spans="1:15" x14ac:dyDescent="0.25">
      <c r="A11" s="114" t="s">
        <v>4</v>
      </c>
      <c r="B11" s="147">
        <v>145.85964222000001</v>
      </c>
      <c r="C11" s="148">
        <f t="shared" si="0"/>
        <v>4.0508215747394431E-3</v>
      </c>
      <c r="N11"/>
      <c r="O11"/>
    </row>
    <row r="12" spans="1:15" x14ac:dyDescent="0.25">
      <c r="A12" s="114" t="s">
        <v>240</v>
      </c>
      <c r="B12" s="147">
        <v>2510.864163039997</v>
      </c>
      <c r="C12" s="148">
        <f t="shared" si="0"/>
        <v>6.9731850209405477E-2</v>
      </c>
      <c r="N12"/>
      <c r="O12"/>
    </row>
    <row r="13" spans="1:15" x14ac:dyDescent="0.25">
      <c r="A13" s="114" t="s">
        <v>241</v>
      </c>
      <c r="B13" s="147">
        <v>356.31551018000005</v>
      </c>
      <c r="C13" s="148">
        <f t="shared" si="0"/>
        <v>9.8956128925258222E-3</v>
      </c>
      <c r="N13"/>
      <c r="O13"/>
    </row>
    <row r="14" spans="1:15" x14ac:dyDescent="0.25">
      <c r="A14" s="114" t="s">
        <v>5</v>
      </c>
      <c r="B14" s="147">
        <v>886.14968337999994</v>
      </c>
      <c r="C14" s="148">
        <f t="shared" si="0"/>
        <v>2.4610195124913217E-2</v>
      </c>
      <c r="N14"/>
      <c r="O14"/>
    </row>
    <row r="15" spans="1:15" x14ac:dyDescent="0.25">
      <c r="A15" s="114" t="s">
        <v>634</v>
      </c>
      <c r="B15" s="147">
        <v>769.098432092861</v>
      </c>
      <c r="C15" s="148">
        <f t="shared" si="0"/>
        <v>2.1359441682442651E-2</v>
      </c>
      <c r="N15"/>
      <c r="O15"/>
    </row>
    <row r="16" spans="1:15" ht="15.75" thickBot="1" x14ac:dyDescent="0.3">
      <c r="A16" s="114" t="s">
        <v>628</v>
      </c>
      <c r="B16" s="985">
        <v>3.0860568400000323</v>
      </c>
      <c r="C16" s="905">
        <f t="shared" si="0"/>
        <v>8.570613116881921E-5</v>
      </c>
      <c r="N16"/>
      <c r="O16"/>
    </row>
    <row r="17" spans="1:15" ht="15.75" thickBot="1" x14ac:dyDescent="0.3">
      <c r="A17" s="114"/>
      <c r="B17" s="96"/>
      <c r="C17" s="125"/>
      <c r="N17"/>
      <c r="O17"/>
    </row>
    <row r="18" spans="1:15" ht="15.75" thickBot="1" x14ac:dyDescent="0.3">
      <c r="A18" s="150" t="s">
        <v>625</v>
      </c>
      <c r="B18" s="151">
        <v>396.89520000000005</v>
      </c>
      <c r="C18" s="152">
        <f>B18/$B$20</f>
        <v>1.102259415010463E-2</v>
      </c>
      <c r="N18"/>
      <c r="O18"/>
    </row>
    <row r="19" spans="1:15" x14ac:dyDescent="0.25">
      <c r="A19" s="123"/>
      <c r="B19" s="123"/>
      <c r="C19" s="132"/>
      <c r="N19"/>
      <c r="O19"/>
    </row>
    <row r="20" spans="1:15" x14ac:dyDescent="0.25">
      <c r="A20" s="906" t="s">
        <v>630</v>
      </c>
      <c r="B20" s="153">
        <f>B6+B18</f>
        <v>36007.422081872857</v>
      </c>
      <c r="C20" s="128">
        <f>+C6+C18</f>
        <v>1</v>
      </c>
      <c r="N20"/>
    </row>
    <row r="21" spans="1:15" x14ac:dyDescent="0.25">
      <c r="A21" s="154"/>
      <c r="B21" s="155"/>
      <c r="C21" s="156"/>
      <c r="N21"/>
    </row>
    <row r="22" spans="1:15" ht="41.25" customHeight="1" x14ac:dyDescent="0.25">
      <c r="A22" s="1102" t="s">
        <v>635</v>
      </c>
      <c r="B22" s="1102"/>
      <c r="C22" s="1102"/>
      <c r="N22"/>
    </row>
    <row r="23" spans="1:15" ht="18.75" customHeight="1" x14ac:dyDescent="0.25">
      <c r="N23"/>
    </row>
    <row r="24" spans="1:15" s="103" customFormat="1" ht="18" customHeight="1" thickBot="1" x14ac:dyDescent="0.3">
      <c r="A24" s="139" t="s">
        <v>613</v>
      </c>
      <c r="B24" s="140" t="s">
        <v>833</v>
      </c>
      <c r="C24" s="141" t="s">
        <v>614</v>
      </c>
      <c r="D24" s="4"/>
      <c r="E24" s="4"/>
      <c r="F24" s="4"/>
      <c r="G24" s="4"/>
      <c r="H24" s="4"/>
      <c r="I24" s="4"/>
      <c r="J24" s="4"/>
      <c r="K24" s="4"/>
      <c r="L24" s="4"/>
      <c r="M24" s="4"/>
      <c r="N24" s="4"/>
    </row>
    <row r="25" spans="1:15" ht="15.75" thickBot="1" x14ac:dyDescent="0.3">
      <c r="A25" s="157" t="s">
        <v>636</v>
      </c>
      <c r="B25" s="158">
        <f>SUM(B26:B35)</f>
        <v>36007.422081872857</v>
      </c>
      <c r="C25" s="159">
        <f>B25/$B$37</f>
        <v>0.76053901399848922</v>
      </c>
      <c r="N25"/>
    </row>
    <row r="26" spans="1:15" x14ac:dyDescent="0.25">
      <c r="A26" s="114" t="s">
        <v>1</v>
      </c>
      <c r="B26" s="147">
        <v>16417.192670190001</v>
      </c>
      <c r="C26" s="160">
        <f t="shared" ref="C26:C35" si="1">B26/$B$37</f>
        <v>0.34675949579559839</v>
      </c>
      <c r="D26" s="161"/>
      <c r="E26" s="161"/>
      <c r="N26"/>
    </row>
    <row r="27" spans="1:15" x14ac:dyDescent="0.25">
      <c r="A27" s="114" t="s">
        <v>2</v>
      </c>
      <c r="B27" s="147">
        <v>13240.539264890002</v>
      </c>
      <c r="C27" s="160">
        <f t="shared" si="1"/>
        <v>0.27966308319520644</v>
      </c>
      <c r="D27" s="161"/>
    </row>
    <row r="28" spans="1:15" x14ac:dyDescent="0.25">
      <c r="A28" s="114" t="s">
        <v>3</v>
      </c>
      <c r="B28" s="147">
        <v>1281.4214590399999</v>
      </c>
      <c r="C28" s="160">
        <f t="shared" si="1"/>
        <v>2.7065836892150447E-2</v>
      </c>
    </row>
    <row r="29" spans="1:15" x14ac:dyDescent="0.25">
      <c r="A29" s="114" t="s">
        <v>4</v>
      </c>
      <c r="B29" s="147">
        <v>145.85964222000001</v>
      </c>
      <c r="C29" s="160">
        <f t="shared" si="1"/>
        <v>3.0808078463361436E-3</v>
      </c>
    </row>
    <row r="30" spans="1:15" x14ac:dyDescent="0.25">
      <c r="A30" s="114" t="s">
        <v>240</v>
      </c>
      <c r="B30" s="147">
        <v>2510.864163039997</v>
      </c>
      <c r="C30" s="160">
        <f t="shared" si="1"/>
        <v>5.3033792602551581E-2</v>
      </c>
    </row>
    <row r="31" spans="1:15" x14ac:dyDescent="0.25">
      <c r="A31" s="114" t="s">
        <v>241</v>
      </c>
      <c r="B31" s="147">
        <v>356.31551018000005</v>
      </c>
      <c r="C31" s="160">
        <f t="shared" si="1"/>
        <v>7.5259996721923272E-3</v>
      </c>
    </row>
    <row r="32" spans="1:15" x14ac:dyDescent="0.25">
      <c r="A32" s="114" t="s">
        <v>5</v>
      </c>
      <c r="B32" s="147">
        <v>886.14968337999994</v>
      </c>
      <c r="C32" s="160">
        <f t="shared" si="1"/>
        <v>1.8717013534611925E-2</v>
      </c>
    </row>
    <row r="33" spans="1:28" x14ac:dyDescent="0.25">
      <c r="A33" s="114" t="s">
        <v>634</v>
      </c>
      <c r="B33" s="147">
        <v>769.098432092861</v>
      </c>
      <c r="C33" s="160">
        <f t="shared" si="1"/>
        <v>1.6244688716723164E-2</v>
      </c>
    </row>
    <row r="34" spans="1:28" x14ac:dyDescent="0.25">
      <c r="A34" s="114" t="s">
        <v>628</v>
      </c>
      <c r="B34" s="147">
        <v>3.0860568400000323</v>
      </c>
      <c r="C34" s="1062">
        <f t="shared" si="1"/>
        <v>6.5182856492758946E-5</v>
      </c>
    </row>
    <row r="35" spans="1:28" ht="15.75" thickBot="1" x14ac:dyDescent="0.3">
      <c r="A35" s="114" t="s">
        <v>637</v>
      </c>
      <c r="B35" s="149">
        <v>396.89520000000005</v>
      </c>
      <c r="C35" s="162">
        <f t="shared" si="1"/>
        <v>8.3831128866260901E-3</v>
      </c>
    </row>
    <row r="36" spans="1:28" x14ac:dyDescent="0.25">
      <c r="A36" s="114"/>
      <c r="B36" s="122"/>
      <c r="C36" s="70"/>
    </row>
    <row r="37" spans="1:28" x14ac:dyDescent="0.25">
      <c r="A37" s="906" t="s">
        <v>638</v>
      </c>
      <c r="B37" s="153">
        <v>47344.608782876174</v>
      </c>
      <c r="C37" s="128">
        <v>1</v>
      </c>
    </row>
    <row r="38" spans="1:28" x14ac:dyDescent="0.25">
      <c r="A38" s="129"/>
      <c r="B38" s="131"/>
      <c r="C38" s="132"/>
    </row>
    <row r="39" spans="1:28" ht="37.5" customHeight="1" x14ac:dyDescent="0.2">
      <c r="A39" s="1094" t="s">
        <v>885</v>
      </c>
      <c r="B39" s="1094"/>
      <c r="C39" s="1094"/>
      <c r="D39" s="163"/>
      <c r="E39" s="163"/>
      <c r="F39" s="163"/>
      <c r="G39" s="163"/>
      <c r="H39" s="163"/>
      <c r="I39" s="163"/>
      <c r="J39" s="1103"/>
      <c r="K39" s="1103"/>
      <c r="L39" s="1103"/>
      <c r="M39" s="1103"/>
      <c r="N39" s="1103"/>
      <c r="O39" s="1103"/>
      <c r="P39" s="1103"/>
      <c r="Q39" s="1103"/>
      <c r="R39" s="1103"/>
      <c r="S39" s="1103"/>
      <c r="T39" s="1103"/>
      <c r="U39" s="1103"/>
      <c r="V39" s="1103"/>
      <c r="W39" s="1103"/>
      <c r="X39" s="1103"/>
      <c r="Y39" s="1103"/>
      <c r="Z39" s="1103"/>
      <c r="AA39" s="1103"/>
      <c r="AB39" s="164"/>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CA0B9-5F94-4D63-AF9D-AD5012B96A26}">
  <sheetPr>
    <tabColor rgb="FF002060"/>
  </sheetPr>
  <dimension ref="A1:I62"/>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8" t="s">
        <v>463</v>
      </c>
    </row>
    <row r="2" spans="1:9" ht="15.75" x14ac:dyDescent="0.25">
      <c r="A2" s="75" t="s">
        <v>277</v>
      </c>
    </row>
    <row r="3" spans="1:9" ht="15" x14ac:dyDescent="0.25">
      <c r="H3"/>
    </row>
    <row r="4" spans="1:9" s="165" customFormat="1" ht="25.5" x14ac:dyDescent="0.25">
      <c r="A4" s="172" t="s">
        <v>179</v>
      </c>
      <c r="B4" s="173" t="s">
        <v>278</v>
      </c>
      <c r="C4" s="173" t="s">
        <v>279</v>
      </c>
      <c r="D4" s="173" t="s">
        <v>200</v>
      </c>
      <c r="E4" s="173" t="s">
        <v>280</v>
      </c>
      <c r="F4" s="173" t="s">
        <v>281</v>
      </c>
      <c r="G4" s="173" t="s">
        <v>220</v>
      </c>
      <c r="H4" s="173"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30" si="0">SUM(B5:G5)</f>
        <v>1014563943.8700004</v>
      </c>
      <c r="I5" s="174"/>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74"/>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74"/>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74"/>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74"/>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74"/>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74"/>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74"/>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74"/>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74"/>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74"/>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74">
        <f t="shared" ref="I16:I31"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74">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74">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74">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74">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74">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74">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74">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74">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74">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74">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74">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74">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74">
        <f t="shared" si="1"/>
        <v>5010.8194979999998</v>
      </c>
    </row>
    <row r="30" spans="1:9" ht="15" x14ac:dyDescent="0.25">
      <c r="A30" s="7">
        <v>2025</v>
      </c>
      <c r="B30" s="68">
        <v>1135481711</v>
      </c>
      <c r="C30" s="68">
        <v>1307205470</v>
      </c>
      <c r="D30" s="68">
        <v>817306502</v>
      </c>
      <c r="E30" s="68">
        <v>1585151492</v>
      </c>
      <c r="F30" s="68">
        <v>780324958</v>
      </c>
      <c r="G30" s="68">
        <v>653138941</v>
      </c>
      <c r="H30" s="68">
        <f t="shared" si="0"/>
        <v>6278609074</v>
      </c>
      <c r="I30" s="174">
        <f t="shared" si="1"/>
        <v>6278.609074</v>
      </c>
    </row>
    <row r="31" spans="1:9" s="177" customFormat="1" ht="25.5" x14ac:dyDescent="0.25">
      <c r="A31" s="175" t="s">
        <v>886</v>
      </c>
      <c r="B31" s="176">
        <f>SUM(B32:B37)</f>
        <v>566521628</v>
      </c>
      <c r="C31" s="176">
        <f t="shared" ref="C31:G31" si="2">SUM(C32:C37)</f>
        <v>373630511</v>
      </c>
      <c r="D31" s="176">
        <f t="shared" si="2"/>
        <v>336481982</v>
      </c>
      <c r="E31" s="176">
        <f t="shared" si="2"/>
        <v>927290685</v>
      </c>
      <c r="F31" s="176">
        <f t="shared" si="2"/>
        <v>704926750</v>
      </c>
      <c r="G31" s="176">
        <f t="shared" si="2"/>
        <v>395627149</v>
      </c>
      <c r="H31" s="176">
        <f>SUM(B31:G31)</f>
        <v>3304478705</v>
      </c>
      <c r="I31" s="174">
        <f t="shared" si="1"/>
        <v>3304.478705</v>
      </c>
    </row>
    <row r="32" spans="1:9" x14ac:dyDescent="0.2">
      <c r="A32" s="178" t="s">
        <v>242</v>
      </c>
      <c r="B32" s="68">
        <v>74936476</v>
      </c>
      <c r="C32" s="68">
        <v>38590552</v>
      </c>
      <c r="D32" s="68">
        <v>50137814</v>
      </c>
      <c r="E32" s="68">
        <v>112475767</v>
      </c>
      <c r="F32" s="68">
        <v>85680085</v>
      </c>
      <c r="G32" s="68">
        <v>39014078</v>
      </c>
      <c r="H32" s="68">
        <f>SUM(B32:G32)</f>
        <v>400834772</v>
      </c>
      <c r="I32" s="179"/>
    </row>
    <row r="33" spans="1:9" x14ac:dyDescent="0.2">
      <c r="A33" s="178" t="s">
        <v>766</v>
      </c>
      <c r="B33" s="68">
        <v>70769247</v>
      </c>
      <c r="C33" s="68">
        <v>63950138</v>
      </c>
      <c r="D33" s="68">
        <v>50274127</v>
      </c>
      <c r="E33" s="68">
        <v>149449945</v>
      </c>
      <c r="F33" s="68">
        <v>99055632</v>
      </c>
      <c r="G33" s="68">
        <v>38636822</v>
      </c>
      <c r="H33" s="68">
        <f t="shared" ref="H33:H37" si="3">SUM(B33:G33)</f>
        <v>472135911</v>
      </c>
      <c r="I33" s="179"/>
    </row>
    <row r="34" spans="1:9" x14ac:dyDescent="0.2">
      <c r="A34" s="178" t="s">
        <v>771</v>
      </c>
      <c r="B34" s="68">
        <v>139917471</v>
      </c>
      <c r="C34" s="68">
        <v>84168221</v>
      </c>
      <c r="D34" s="68">
        <v>56988472</v>
      </c>
      <c r="E34" s="68">
        <v>166946955</v>
      </c>
      <c r="F34" s="68">
        <v>104528884</v>
      </c>
      <c r="G34" s="68">
        <v>66130885</v>
      </c>
      <c r="H34" s="68">
        <f t="shared" si="3"/>
        <v>618680888</v>
      </c>
      <c r="I34" s="179"/>
    </row>
    <row r="35" spans="1:9" x14ac:dyDescent="0.2">
      <c r="A35" s="178" t="s">
        <v>825</v>
      </c>
      <c r="B35" s="68">
        <v>91121473</v>
      </c>
      <c r="C35" s="68">
        <v>53570059</v>
      </c>
      <c r="D35" s="68">
        <v>52382551</v>
      </c>
      <c r="E35" s="68">
        <v>131701460</v>
      </c>
      <c r="F35" s="68">
        <v>138064193</v>
      </c>
      <c r="G35" s="68">
        <v>85130706</v>
      </c>
      <c r="H35" s="68">
        <f t="shared" si="3"/>
        <v>551970442</v>
      </c>
      <c r="I35" s="179"/>
    </row>
    <row r="36" spans="1:9" x14ac:dyDescent="0.2">
      <c r="A36" s="178" t="s">
        <v>829</v>
      </c>
      <c r="B36" s="68">
        <v>74173666</v>
      </c>
      <c r="C36" s="68">
        <v>74729353</v>
      </c>
      <c r="D36" s="68">
        <v>60732992</v>
      </c>
      <c r="E36" s="68">
        <v>161550455</v>
      </c>
      <c r="F36" s="68">
        <v>149785260</v>
      </c>
      <c r="G36" s="68">
        <v>77812821</v>
      </c>
      <c r="H36" s="68">
        <f t="shared" si="3"/>
        <v>598784547</v>
      </c>
      <c r="I36" s="179"/>
    </row>
    <row r="37" spans="1:9" x14ac:dyDescent="0.2">
      <c r="A37" s="178" t="s">
        <v>856</v>
      </c>
      <c r="B37" s="68">
        <v>115603295</v>
      </c>
      <c r="C37" s="68">
        <v>58622188</v>
      </c>
      <c r="D37" s="68">
        <v>65966026</v>
      </c>
      <c r="E37" s="68">
        <v>205166103</v>
      </c>
      <c r="F37" s="68">
        <v>127812696</v>
      </c>
      <c r="G37" s="68">
        <v>88901837</v>
      </c>
      <c r="H37" s="68">
        <f t="shared" si="3"/>
        <v>662072145</v>
      </c>
      <c r="I37" s="179"/>
    </row>
    <row r="38" spans="1:9" ht="13.9" customHeight="1" x14ac:dyDescent="0.2">
      <c r="A38" s="178"/>
      <c r="B38" s="68"/>
      <c r="C38" s="68"/>
      <c r="D38" s="68"/>
      <c r="E38" s="68"/>
      <c r="F38" s="68"/>
      <c r="G38" s="68"/>
      <c r="H38" s="68"/>
      <c r="I38" s="179"/>
    </row>
    <row r="39" spans="1:9" x14ac:dyDescent="0.2">
      <c r="A39" s="1104" t="s">
        <v>857</v>
      </c>
      <c r="B39" s="1104"/>
      <c r="C39" s="1104"/>
      <c r="D39" s="1104"/>
      <c r="E39" s="1104"/>
      <c r="F39" s="1104"/>
      <c r="G39" s="1104"/>
      <c r="H39" s="1104"/>
    </row>
    <row r="40" spans="1:9" x14ac:dyDescent="0.2">
      <c r="A40" s="7" t="s">
        <v>858</v>
      </c>
      <c r="B40" s="180">
        <v>103802517</v>
      </c>
      <c r="C40" s="180">
        <v>86830803</v>
      </c>
      <c r="D40" s="180">
        <v>64153214</v>
      </c>
      <c r="E40" s="180">
        <v>110969200</v>
      </c>
      <c r="F40" s="180">
        <v>59871763</v>
      </c>
      <c r="G40" s="180">
        <v>50354737</v>
      </c>
      <c r="H40" s="180">
        <f>SUM(B40:G40)</f>
        <v>475982234</v>
      </c>
    </row>
    <row r="41" spans="1:9" x14ac:dyDescent="0.2">
      <c r="A41" s="7" t="s">
        <v>859</v>
      </c>
      <c r="B41" s="180">
        <v>115603295</v>
      </c>
      <c r="C41" s="180">
        <v>58622188</v>
      </c>
      <c r="D41" s="180">
        <v>65966026</v>
      </c>
      <c r="E41" s="180">
        <v>205166103</v>
      </c>
      <c r="F41" s="180">
        <v>127812696</v>
      </c>
      <c r="G41" s="180">
        <v>88901837</v>
      </c>
      <c r="H41" s="180">
        <f>SUM(B41:G41)</f>
        <v>662072145</v>
      </c>
    </row>
    <row r="42" spans="1:9" x14ac:dyDescent="0.2">
      <c r="A42" s="181" t="s">
        <v>243</v>
      </c>
      <c r="B42" s="182">
        <f t="shared" ref="B42:H42" si="4">B41/B40-1</f>
        <v>0.11368489263126436</v>
      </c>
      <c r="C42" s="182">
        <f t="shared" si="4"/>
        <v>-0.32486875654023373</v>
      </c>
      <c r="D42" s="182">
        <f t="shared" si="4"/>
        <v>2.8257539832688749E-2</v>
      </c>
      <c r="E42" s="182">
        <f t="shared" si="4"/>
        <v>0.84885628624879694</v>
      </c>
      <c r="F42" s="182">
        <f t="shared" si="4"/>
        <v>1.1347742173551829</v>
      </c>
      <c r="G42" s="182">
        <f t="shared" si="4"/>
        <v>0.76551089920298865</v>
      </c>
      <c r="H42" s="182">
        <f t="shared" si="4"/>
        <v>0.39095978317543678</v>
      </c>
    </row>
    <row r="43" spans="1:9" x14ac:dyDescent="0.2">
      <c r="A43" s="56"/>
      <c r="B43" s="570"/>
      <c r="C43" s="570"/>
      <c r="D43" s="570"/>
      <c r="E43" s="570"/>
      <c r="F43" s="570"/>
      <c r="G43" s="570"/>
      <c r="H43" s="570"/>
    </row>
    <row r="44" spans="1:9" x14ac:dyDescent="0.2">
      <c r="A44" s="1105" t="s">
        <v>860</v>
      </c>
      <c r="B44" s="1105"/>
      <c r="C44" s="1105"/>
      <c r="D44" s="1105"/>
      <c r="E44" s="1105"/>
      <c r="F44" s="1105"/>
      <c r="G44" s="1105"/>
      <c r="H44" s="1105"/>
    </row>
    <row r="45" spans="1:9" x14ac:dyDescent="0.2">
      <c r="A45" s="841" t="s">
        <v>861</v>
      </c>
      <c r="B45" s="842">
        <v>490576846</v>
      </c>
      <c r="C45" s="842">
        <v>394329503</v>
      </c>
      <c r="D45" s="842">
        <v>332133692</v>
      </c>
      <c r="E45" s="842">
        <v>507126969</v>
      </c>
      <c r="F45" s="842">
        <v>343621407</v>
      </c>
      <c r="G45" s="842">
        <v>247418238</v>
      </c>
      <c r="H45" s="842">
        <f>SUM(B45:G45)</f>
        <v>2315206655</v>
      </c>
    </row>
    <row r="46" spans="1:9" x14ac:dyDescent="0.2">
      <c r="A46" s="841" t="s">
        <v>862</v>
      </c>
      <c r="B46" s="842">
        <v>566521628</v>
      </c>
      <c r="C46" s="842">
        <v>373630511</v>
      </c>
      <c r="D46" s="842">
        <v>336481982</v>
      </c>
      <c r="E46" s="842">
        <v>927290685</v>
      </c>
      <c r="F46" s="842">
        <v>704926750</v>
      </c>
      <c r="G46" s="842">
        <v>395627149</v>
      </c>
      <c r="H46" s="842">
        <f>SUM(B46:G46)</f>
        <v>3304478705</v>
      </c>
    </row>
    <row r="47" spans="1:9" x14ac:dyDescent="0.2">
      <c r="A47" s="843" t="s">
        <v>243</v>
      </c>
      <c r="B47" s="844">
        <f t="shared" ref="B47:H47" si="5">B46/B45-1</f>
        <v>0.15480710640795303</v>
      </c>
      <c r="C47" s="844">
        <f t="shared" si="5"/>
        <v>-5.2491613847112983E-2</v>
      </c>
      <c r="D47" s="844">
        <f t="shared" si="5"/>
        <v>1.3091987066461197E-2</v>
      </c>
      <c r="E47" s="844">
        <f t="shared" si="5"/>
        <v>0.82851779077834853</v>
      </c>
      <c r="F47" s="844">
        <f t="shared" si="5"/>
        <v>1.0514634293433294</v>
      </c>
      <c r="G47" s="844">
        <f t="shared" si="5"/>
        <v>0.59902177057780204</v>
      </c>
      <c r="H47" s="844">
        <f t="shared" si="5"/>
        <v>0.42729319556141299</v>
      </c>
    </row>
    <row r="48" spans="1:9" x14ac:dyDescent="0.2">
      <c r="A48" s="56"/>
      <c r="B48" s="570"/>
      <c r="C48" s="570"/>
      <c r="D48" s="570"/>
      <c r="E48" s="570"/>
      <c r="F48" s="570"/>
      <c r="G48" s="570"/>
      <c r="H48" s="570"/>
    </row>
    <row r="49" spans="1:8" x14ac:dyDescent="0.2">
      <c r="A49" s="1104" t="s">
        <v>244</v>
      </c>
      <c r="B49" s="1104"/>
      <c r="C49" s="1104"/>
      <c r="D49" s="1104"/>
      <c r="E49" s="1104"/>
      <c r="F49" s="1104"/>
      <c r="G49" s="1104"/>
      <c r="H49" s="1104"/>
    </row>
    <row r="50" spans="1:8" x14ac:dyDescent="0.2">
      <c r="A50" s="7" t="s">
        <v>831</v>
      </c>
      <c r="B50" s="183">
        <v>74173666</v>
      </c>
      <c r="C50" s="183">
        <v>74729353</v>
      </c>
      <c r="D50" s="183">
        <v>60732992</v>
      </c>
      <c r="E50" s="183">
        <v>161550455</v>
      </c>
      <c r="F50" s="183">
        <v>149785260</v>
      </c>
      <c r="G50" s="183">
        <v>77812821</v>
      </c>
      <c r="H50" s="183">
        <f>SUM(B50:G50)</f>
        <v>598784547</v>
      </c>
    </row>
    <row r="51" spans="1:8" x14ac:dyDescent="0.2">
      <c r="A51" s="7" t="s">
        <v>859</v>
      </c>
      <c r="B51" s="183">
        <v>115603295</v>
      </c>
      <c r="C51" s="183">
        <v>58622188</v>
      </c>
      <c r="D51" s="183">
        <v>65966026</v>
      </c>
      <c r="E51" s="183">
        <v>205166103</v>
      </c>
      <c r="F51" s="183">
        <v>127812696</v>
      </c>
      <c r="G51" s="183">
        <v>88901837</v>
      </c>
      <c r="H51" s="183">
        <f>SUM(B51:G51)</f>
        <v>662072145</v>
      </c>
    </row>
    <row r="52" spans="1:8" x14ac:dyDescent="0.2">
      <c r="A52" s="181" t="s">
        <v>243</v>
      </c>
      <c r="B52" s="182">
        <f t="shared" ref="B52:H52" si="6">B51/B50-1</f>
        <v>0.55854902735965628</v>
      </c>
      <c r="C52" s="182">
        <f t="shared" si="6"/>
        <v>-0.21554000340401713</v>
      </c>
      <c r="D52" s="182">
        <f t="shared" si="6"/>
        <v>8.6164600617733456E-2</v>
      </c>
      <c r="E52" s="182">
        <f t="shared" si="6"/>
        <v>0.26998158562908414</v>
      </c>
      <c r="F52" s="182">
        <f t="shared" si="6"/>
        <v>-0.14669376679654589</v>
      </c>
      <c r="G52" s="182">
        <f t="shared" si="6"/>
        <v>0.1425088546783313</v>
      </c>
      <c r="H52" s="182">
        <f t="shared" si="6"/>
        <v>0.1056934390125468</v>
      </c>
    </row>
    <row r="53" spans="1:8" ht="36.6" customHeight="1" x14ac:dyDescent="0.2">
      <c r="A53" s="1106" t="s">
        <v>282</v>
      </c>
      <c r="B53" s="1107"/>
      <c r="C53" s="1107"/>
      <c r="D53" s="1107"/>
      <c r="E53" s="1107"/>
      <c r="F53" s="1107"/>
      <c r="G53" s="1107"/>
      <c r="H53" s="1107"/>
    </row>
    <row r="54" spans="1:8" ht="21" customHeight="1" x14ac:dyDescent="0.2"/>
    <row r="57" spans="1:8" ht="47.25" customHeight="1" x14ac:dyDescent="0.2"/>
    <row r="58" spans="1:8" ht="22.5" customHeight="1" x14ac:dyDescent="0.2"/>
    <row r="60" spans="1:8" x14ac:dyDescent="0.2">
      <c r="A60" s="6"/>
    </row>
    <row r="62" spans="1:8" ht="57.75" customHeight="1" x14ac:dyDescent="0.2">
      <c r="A62" s="1078" t="s">
        <v>887</v>
      </c>
      <c r="B62" s="1078"/>
      <c r="C62" s="1078"/>
      <c r="D62" s="1078"/>
      <c r="E62" s="1078"/>
      <c r="F62" s="1078"/>
      <c r="G62" s="184"/>
      <c r="H62" s="184"/>
    </row>
  </sheetData>
  <mergeCells count="5">
    <mergeCell ref="A39:H39"/>
    <mergeCell ref="A44:H44"/>
    <mergeCell ref="A49:H49"/>
    <mergeCell ref="A53:H53"/>
    <mergeCell ref="A62:F62"/>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BEC61-7C6D-4544-B30D-FC072136E42D}">
  <sheetPr>
    <tabColor rgb="FF002060"/>
    <pageSetUpPr fitToPage="1"/>
  </sheetPr>
  <dimension ref="A1:I606"/>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77" customFormat="1" ht="14.25" customHeight="1" x14ac:dyDescent="0.25">
      <c r="A1" s="185" t="s">
        <v>464</v>
      </c>
      <c r="D1" s="186"/>
      <c r="E1" s="186"/>
      <c r="F1" s="186"/>
    </row>
    <row r="2" spans="1:8" s="177" customFormat="1" ht="14.25" customHeight="1" x14ac:dyDescent="0.25">
      <c r="A2" s="187" t="s">
        <v>277</v>
      </c>
      <c r="D2" s="186"/>
      <c r="E2" s="186"/>
      <c r="F2" s="186"/>
    </row>
    <row r="3" spans="1:8" s="177" customFormat="1" ht="14.25" customHeight="1" x14ac:dyDescent="0.25">
      <c r="A3" s="188"/>
      <c r="D3" s="186"/>
      <c r="E3" s="186"/>
      <c r="F3" s="186"/>
    </row>
    <row r="4" spans="1:8" s="177" customFormat="1" ht="14.25" customHeight="1" thickBot="1" x14ac:dyDescent="0.3">
      <c r="A4" s="189" t="s">
        <v>283</v>
      </c>
      <c r="D4" s="186"/>
      <c r="E4" s="186"/>
      <c r="F4" s="186"/>
    </row>
    <row r="5" spans="1:8" s="191" customFormat="1" ht="14.25" customHeight="1" thickBot="1" x14ac:dyDescent="0.3">
      <c r="A5" s="190"/>
      <c r="B5" s="1108" t="s">
        <v>865</v>
      </c>
      <c r="C5" s="1109"/>
      <c r="D5" s="1109"/>
      <c r="E5" s="1110" t="s">
        <v>866</v>
      </c>
      <c r="F5" s="1111"/>
      <c r="G5" s="1111"/>
      <c r="H5" s="1112"/>
    </row>
    <row r="6" spans="1:8" s="191" customFormat="1" ht="14.25" customHeight="1" thickBot="1" x14ac:dyDescent="0.3">
      <c r="A6" s="192" t="s">
        <v>166</v>
      </c>
      <c r="B6" s="193">
        <v>2025</v>
      </c>
      <c r="C6" s="194">
        <v>2026</v>
      </c>
      <c r="D6" s="195" t="s">
        <v>243</v>
      </c>
      <c r="E6" s="193">
        <v>2025</v>
      </c>
      <c r="F6" s="194">
        <v>2026</v>
      </c>
      <c r="G6" s="195" t="s">
        <v>243</v>
      </c>
      <c r="H6" s="571" t="s">
        <v>245</v>
      </c>
    </row>
    <row r="7" spans="1:8" s="177" customFormat="1" ht="14.25" customHeight="1" x14ac:dyDescent="0.25">
      <c r="A7" s="437" t="s">
        <v>218</v>
      </c>
      <c r="B7" s="171">
        <v>58195855</v>
      </c>
      <c r="C7" s="196">
        <v>90589103</v>
      </c>
      <c r="D7" s="197">
        <f t="shared" ref="D7:D27" si="0">C7/B7-1</f>
        <v>0.55662465995215649</v>
      </c>
      <c r="E7" s="171">
        <v>279663192</v>
      </c>
      <c r="F7" s="196">
        <v>535351284</v>
      </c>
      <c r="G7" s="197">
        <f t="shared" ref="G7:G28" si="1">F7/E7-1</f>
        <v>0.91427152129480094</v>
      </c>
      <c r="H7" s="198">
        <f t="shared" ref="H7:H29" si="2">+F7/$F$31</f>
        <v>0.16200778754905004</v>
      </c>
    </row>
    <row r="8" spans="1:8" s="177" customFormat="1" ht="14.25" customHeight="1" x14ac:dyDescent="0.25">
      <c r="A8" s="438" t="s">
        <v>224</v>
      </c>
      <c r="B8" s="171">
        <v>49668550</v>
      </c>
      <c r="C8" s="196">
        <v>82277189</v>
      </c>
      <c r="D8" s="197">
        <f t="shared" si="0"/>
        <v>0.65652488345240601</v>
      </c>
      <c r="E8" s="171">
        <v>231468215</v>
      </c>
      <c r="F8" s="196">
        <v>466259279</v>
      </c>
      <c r="G8" s="197">
        <f t="shared" si="1"/>
        <v>1.0143555304126748</v>
      </c>
      <c r="H8" s="198">
        <f t="shared" si="2"/>
        <v>0.14109919313279401</v>
      </c>
    </row>
    <row r="9" spans="1:8" s="177" customFormat="1" ht="14.25" customHeight="1" x14ac:dyDescent="0.25">
      <c r="A9" s="438" t="s">
        <v>222</v>
      </c>
      <c r="B9" s="171">
        <v>64067162</v>
      </c>
      <c r="C9" s="196">
        <v>68771671</v>
      </c>
      <c r="D9" s="197">
        <f t="shared" si="0"/>
        <v>7.3430894285593684E-2</v>
      </c>
      <c r="E9" s="171">
        <v>330744426</v>
      </c>
      <c r="F9" s="196">
        <v>341097505</v>
      </c>
      <c r="G9" s="197">
        <f t="shared" si="1"/>
        <v>3.1302353678970274E-2</v>
      </c>
      <c r="H9" s="198">
        <f t="shared" si="2"/>
        <v>0.10322278805546123</v>
      </c>
    </row>
    <row r="10" spans="1:8" s="177" customFormat="1" ht="14.25" customHeight="1" x14ac:dyDescent="0.25">
      <c r="A10" s="437" t="s">
        <v>228</v>
      </c>
      <c r="B10" s="171">
        <v>50823953</v>
      </c>
      <c r="C10" s="196">
        <v>68299442</v>
      </c>
      <c r="D10" s="197">
        <f t="shared" si="0"/>
        <v>0.34384356132235516</v>
      </c>
      <c r="E10" s="171">
        <v>253460081</v>
      </c>
      <c r="F10" s="196">
        <v>321121868</v>
      </c>
      <c r="G10" s="197">
        <f t="shared" si="1"/>
        <v>0.26695243974138871</v>
      </c>
      <c r="H10" s="198">
        <f t="shared" si="2"/>
        <v>9.71777689213464E-2</v>
      </c>
    </row>
    <row r="11" spans="1:8" s="177" customFormat="1" ht="14.25" customHeight="1" x14ac:dyDescent="0.25">
      <c r="A11" s="438" t="s">
        <v>275</v>
      </c>
      <c r="B11" s="171">
        <v>46303722</v>
      </c>
      <c r="C11" s="196">
        <v>80591707</v>
      </c>
      <c r="D11" s="197">
        <f t="shared" si="0"/>
        <v>0.74050170308123398</v>
      </c>
      <c r="E11" s="171">
        <v>244757337</v>
      </c>
      <c r="F11" s="196">
        <v>295256572</v>
      </c>
      <c r="G11" s="197">
        <f t="shared" si="1"/>
        <v>0.20632368213746344</v>
      </c>
      <c r="H11" s="198">
        <f t="shared" si="2"/>
        <v>8.9350423579140595E-2</v>
      </c>
    </row>
    <row r="12" spans="1:8" s="177" customFormat="1" ht="14.25" customHeight="1" x14ac:dyDescent="0.25">
      <c r="A12" s="439" t="s">
        <v>236</v>
      </c>
      <c r="B12" s="171">
        <v>17513810</v>
      </c>
      <c r="C12" s="196">
        <v>53442691</v>
      </c>
      <c r="D12" s="197">
        <f t="shared" si="0"/>
        <v>2.0514600192647974</v>
      </c>
      <c r="E12" s="171">
        <v>98372224</v>
      </c>
      <c r="F12" s="196">
        <v>218414782</v>
      </c>
      <c r="G12" s="197">
        <f t="shared" si="1"/>
        <v>1.2202891539790746</v>
      </c>
      <c r="H12" s="375">
        <f t="shared" si="2"/>
        <v>6.6096592382186348E-2</v>
      </c>
    </row>
    <row r="13" spans="1:8" s="177" customFormat="1" ht="14.25" customHeight="1" x14ac:dyDescent="0.25">
      <c r="A13" s="438" t="s">
        <v>216</v>
      </c>
      <c r="B13" s="171">
        <v>29193605</v>
      </c>
      <c r="C13" s="196">
        <v>44714619</v>
      </c>
      <c r="D13" s="197">
        <f t="shared" si="0"/>
        <v>0.5316580120886063</v>
      </c>
      <c r="E13" s="171">
        <v>172780903</v>
      </c>
      <c r="F13" s="196">
        <v>218226277</v>
      </c>
      <c r="G13" s="197">
        <f t="shared" si="1"/>
        <v>0.26302313051344561</v>
      </c>
      <c r="H13" s="715">
        <f t="shared" si="2"/>
        <v>6.603954707585262E-2</v>
      </c>
    </row>
    <row r="14" spans="1:8" s="177" customFormat="1" ht="14.25" customHeight="1" x14ac:dyDescent="0.25">
      <c r="A14" s="439" t="s">
        <v>231</v>
      </c>
      <c r="B14" s="171">
        <v>40136764</v>
      </c>
      <c r="C14" s="196">
        <v>44696410</v>
      </c>
      <c r="D14" s="197">
        <f t="shared" si="0"/>
        <v>0.11360273090277029</v>
      </c>
      <c r="E14" s="171">
        <v>186126151</v>
      </c>
      <c r="F14" s="196">
        <v>218027247</v>
      </c>
      <c r="G14" s="197">
        <f t="shared" si="1"/>
        <v>0.17139502336778034</v>
      </c>
      <c r="H14" s="715">
        <f t="shared" si="2"/>
        <v>6.5979316698305063E-2</v>
      </c>
    </row>
    <row r="15" spans="1:8" s="177" customFormat="1" ht="14.25" customHeight="1" x14ac:dyDescent="0.25">
      <c r="A15" s="439" t="s">
        <v>237</v>
      </c>
      <c r="B15" s="171">
        <v>35181431</v>
      </c>
      <c r="C15" s="196">
        <v>23156989</v>
      </c>
      <c r="D15" s="197">
        <f t="shared" si="0"/>
        <v>-0.34178376655571518</v>
      </c>
      <c r="E15" s="171">
        <v>129098502</v>
      </c>
      <c r="F15" s="196">
        <v>138135602</v>
      </c>
      <c r="G15" s="197">
        <f t="shared" si="1"/>
        <v>7.0001586850326092E-2</v>
      </c>
      <c r="H15" s="198">
        <f t="shared" si="2"/>
        <v>4.1802539623265633E-2</v>
      </c>
    </row>
    <row r="16" spans="1:8" s="177" customFormat="1" ht="14.25" customHeight="1" x14ac:dyDescent="0.25">
      <c r="A16" s="439" t="s">
        <v>217</v>
      </c>
      <c r="B16" s="171">
        <v>19597709</v>
      </c>
      <c r="C16" s="196">
        <v>25475732</v>
      </c>
      <c r="D16" s="197">
        <f t="shared" si="0"/>
        <v>0.29993419128735921</v>
      </c>
      <c r="E16" s="171">
        <v>94911068</v>
      </c>
      <c r="F16" s="196">
        <v>121443961</v>
      </c>
      <c r="G16" s="197">
        <f t="shared" si="1"/>
        <v>0.27955530960835895</v>
      </c>
      <c r="H16" s="198">
        <f t="shared" si="2"/>
        <v>3.6751322021305023E-2</v>
      </c>
    </row>
    <row r="17" spans="1:9" s="177" customFormat="1" ht="14.25" customHeight="1" x14ac:dyDescent="0.25">
      <c r="A17" s="439" t="s">
        <v>227</v>
      </c>
      <c r="B17" s="171">
        <v>12385405</v>
      </c>
      <c r="C17" s="196">
        <v>9730844</v>
      </c>
      <c r="D17" s="197">
        <f t="shared" si="0"/>
        <v>-0.21432976959574601</v>
      </c>
      <c r="E17" s="171">
        <v>68895824</v>
      </c>
      <c r="F17" s="196">
        <v>105629884</v>
      </c>
      <c r="G17" s="197">
        <f t="shared" si="1"/>
        <v>0.53318267882244941</v>
      </c>
      <c r="H17" s="198">
        <f t="shared" si="2"/>
        <v>3.1965672479647586E-2</v>
      </c>
    </row>
    <row r="18" spans="1:9" s="177" customFormat="1" ht="14.25" customHeight="1" x14ac:dyDescent="0.25">
      <c r="A18" s="439" t="s">
        <v>232</v>
      </c>
      <c r="B18" s="171">
        <v>13957704</v>
      </c>
      <c r="C18" s="196">
        <v>19501290</v>
      </c>
      <c r="D18" s="197">
        <f t="shared" si="0"/>
        <v>0.39717033689781633</v>
      </c>
      <c r="E18" s="171">
        <v>67575034</v>
      </c>
      <c r="F18" s="196">
        <v>98931159</v>
      </c>
      <c r="G18" s="197">
        <f t="shared" si="1"/>
        <v>0.46401937437426954</v>
      </c>
      <c r="H18" s="198">
        <f t="shared" si="2"/>
        <v>2.9938507048118502E-2</v>
      </c>
    </row>
    <row r="19" spans="1:9" s="177" customFormat="1" ht="14.25" customHeight="1" x14ac:dyDescent="0.25">
      <c r="A19" s="439" t="s">
        <v>219</v>
      </c>
      <c r="B19" s="171">
        <v>14039139</v>
      </c>
      <c r="C19" s="196">
        <v>14811015</v>
      </c>
      <c r="D19" s="197">
        <f t="shared" si="0"/>
        <v>5.4980294731749479E-2</v>
      </c>
      <c r="E19" s="171">
        <v>56073814</v>
      </c>
      <c r="F19" s="196">
        <v>65222712</v>
      </c>
      <c r="G19" s="197">
        <f t="shared" si="1"/>
        <v>0.16315811868976837</v>
      </c>
      <c r="H19" s="198">
        <f t="shared" si="2"/>
        <v>1.9737670544316611E-2</v>
      </c>
    </row>
    <row r="20" spans="1:9" s="177" customFormat="1" ht="14.25" customHeight="1" x14ac:dyDescent="0.25">
      <c r="A20" s="439" t="s">
        <v>229</v>
      </c>
      <c r="B20" s="171">
        <v>10369930</v>
      </c>
      <c r="C20" s="196">
        <v>16659040</v>
      </c>
      <c r="D20" s="197">
        <f t="shared" si="0"/>
        <v>0.60647564641227092</v>
      </c>
      <c r="E20" s="171">
        <v>40955414</v>
      </c>
      <c r="F20" s="196">
        <v>60470389</v>
      </c>
      <c r="G20" s="197">
        <f t="shared" si="1"/>
        <v>0.47649316888848925</v>
      </c>
      <c r="H20" s="198">
        <f t="shared" si="2"/>
        <v>1.8299524493379963E-2</v>
      </c>
    </row>
    <row r="21" spans="1:9" s="177" customFormat="1" ht="14.25" customHeight="1" x14ac:dyDescent="0.25">
      <c r="A21" s="439" t="s">
        <v>235</v>
      </c>
      <c r="B21" s="171">
        <v>6826474</v>
      </c>
      <c r="C21" s="196">
        <v>10336994</v>
      </c>
      <c r="D21" s="197">
        <f t="shared" si="0"/>
        <v>0.51425084164973023</v>
      </c>
      <c r="E21" s="171">
        <v>27047811</v>
      </c>
      <c r="F21" s="196">
        <v>52158887</v>
      </c>
      <c r="G21" s="197">
        <f t="shared" si="1"/>
        <v>0.92839586907790794</v>
      </c>
      <c r="H21" s="198">
        <f t="shared" si="2"/>
        <v>1.5784301142893885E-2</v>
      </c>
    </row>
    <row r="22" spans="1:9" s="177" customFormat="1" ht="14.25" customHeight="1" x14ac:dyDescent="0.25">
      <c r="A22" s="439" t="s">
        <v>234</v>
      </c>
      <c r="B22" s="171">
        <v>5124614</v>
      </c>
      <c r="C22" s="196">
        <v>6838915</v>
      </c>
      <c r="D22" s="197">
        <f t="shared" si="0"/>
        <v>0.33452295138716792</v>
      </c>
      <c r="E22" s="171">
        <v>19684696</v>
      </c>
      <c r="F22" s="196">
        <v>40571817</v>
      </c>
      <c r="G22" s="197">
        <f t="shared" si="1"/>
        <v>1.0610842555048858</v>
      </c>
      <c r="H22" s="198">
        <f t="shared" si="2"/>
        <v>1.2277826738181386E-2</v>
      </c>
    </row>
    <row r="23" spans="1:9" s="177" customFormat="1" ht="14.25" customHeight="1" x14ac:dyDescent="0.25">
      <c r="A23" s="439" t="s">
        <v>221</v>
      </c>
      <c r="B23" s="171">
        <v>2372327</v>
      </c>
      <c r="C23" s="196">
        <v>1824867</v>
      </c>
      <c r="D23" s="197">
        <f t="shared" si="0"/>
        <v>-0.23076919834407317</v>
      </c>
      <c r="E23" s="171">
        <v>11516756</v>
      </c>
      <c r="F23" s="196">
        <v>7036328</v>
      </c>
      <c r="G23" s="197">
        <f t="shared" si="1"/>
        <v>-0.38903559300900359</v>
      </c>
      <c r="H23" s="198">
        <f t="shared" si="2"/>
        <v>2.1293307139045401E-3</v>
      </c>
    </row>
    <row r="24" spans="1:9" s="177" customFormat="1" ht="14.25" customHeight="1" x14ac:dyDescent="0.25">
      <c r="A24" s="439" t="s">
        <v>468</v>
      </c>
      <c r="B24" s="171">
        <v>23198</v>
      </c>
      <c r="C24" s="196">
        <v>281355</v>
      </c>
      <c r="D24" s="197" t="s">
        <v>214</v>
      </c>
      <c r="E24" s="171">
        <v>133289</v>
      </c>
      <c r="F24" s="196">
        <v>823099</v>
      </c>
      <c r="G24" s="197">
        <f t="shared" si="1"/>
        <v>5.1752957858487951</v>
      </c>
      <c r="H24" s="375">
        <f t="shared" si="2"/>
        <v>2.4908588418335714E-4</v>
      </c>
    </row>
    <row r="25" spans="1:9" s="177" customFormat="1" ht="14.25" customHeight="1" x14ac:dyDescent="0.25">
      <c r="A25" s="439" t="s">
        <v>233</v>
      </c>
      <c r="B25" s="171">
        <v>55716</v>
      </c>
      <c r="C25" s="196">
        <v>5</v>
      </c>
      <c r="D25" s="1063">
        <f t="shared" si="0"/>
        <v>-0.99991025917151266</v>
      </c>
      <c r="E25" s="171">
        <v>494866</v>
      </c>
      <c r="F25" s="196">
        <v>115867</v>
      </c>
      <c r="G25" s="197">
        <f t="shared" si="1"/>
        <v>-0.76586186967785219</v>
      </c>
      <c r="H25" s="715">
        <f t="shared" si="2"/>
        <v>3.5063624354631756E-5</v>
      </c>
    </row>
    <row r="26" spans="1:9" s="177" customFormat="1" ht="14.25" customHeight="1" x14ac:dyDescent="0.25">
      <c r="A26" s="439" t="s">
        <v>226</v>
      </c>
      <c r="B26" s="171">
        <v>128480</v>
      </c>
      <c r="C26" s="196">
        <v>54412</v>
      </c>
      <c r="D26" s="197">
        <f t="shared" si="0"/>
        <v>-0.57649439601494401</v>
      </c>
      <c r="E26" s="171">
        <v>1406065</v>
      </c>
      <c r="F26" s="196">
        <v>93285</v>
      </c>
      <c r="G26" s="197">
        <f t="shared" si="1"/>
        <v>-0.93365527198244747</v>
      </c>
      <c r="H26" s="715">
        <f t="shared" si="2"/>
        <v>2.8229868710865243E-5</v>
      </c>
    </row>
    <row r="27" spans="1:9" s="177" customFormat="1" ht="14.25" customHeight="1" x14ac:dyDescent="0.25">
      <c r="A27" s="439" t="s">
        <v>230</v>
      </c>
      <c r="B27" s="171">
        <v>1686</v>
      </c>
      <c r="C27" s="196">
        <v>6580</v>
      </c>
      <c r="D27" s="197">
        <f t="shared" si="0"/>
        <v>2.9027283511269277</v>
      </c>
      <c r="E27" s="171">
        <v>2987</v>
      </c>
      <c r="F27" s="196">
        <v>71626</v>
      </c>
      <c r="G27" s="197" t="s">
        <v>214</v>
      </c>
      <c r="H27" s="715">
        <f t="shared" si="2"/>
        <v>2.1675430951218672E-5</v>
      </c>
    </row>
    <row r="28" spans="1:9" s="177" customFormat="1" ht="14.25" customHeight="1" x14ac:dyDescent="0.25">
      <c r="A28" s="439" t="s">
        <v>225</v>
      </c>
      <c r="B28" s="171">
        <v>0</v>
      </c>
      <c r="C28" s="196">
        <v>3000</v>
      </c>
      <c r="D28" s="197" t="s">
        <v>214</v>
      </c>
      <c r="E28" s="171">
        <v>23000</v>
      </c>
      <c r="F28" s="196">
        <v>11000</v>
      </c>
      <c r="G28" s="197">
        <f t="shared" si="1"/>
        <v>-0.52173913043478259</v>
      </c>
      <c r="H28" s="1064">
        <f t="shared" si="2"/>
        <v>3.3288155203893198E-6</v>
      </c>
    </row>
    <row r="29" spans="1:9" s="177" customFormat="1" ht="14.25" customHeight="1" x14ac:dyDescent="0.25">
      <c r="A29" s="439" t="s">
        <v>223</v>
      </c>
      <c r="B29" s="171">
        <v>0</v>
      </c>
      <c r="C29" s="196">
        <v>8275</v>
      </c>
      <c r="D29" s="197" t="s">
        <v>214</v>
      </c>
      <c r="E29" s="171">
        <v>0</v>
      </c>
      <c r="F29" s="196">
        <v>8275</v>
      </c>
      <c r="G29" s="197" t="s">
        <v>214</v>
      </c>
      <c r="H29" s="1064">
        <f t="shared" si="2"/>
        <v>2.5041771301110565E-6</v>
      </c>
    </row>
    <row r="30" spans="1:9" s="177" customFormat="1" ht="14.25" customHeight="1" x14ac:dyDescent="0.25">
      <c r="A30" s="439" t="s">
        <v>276</v>
      </c>
      <c r="B30" s="171">
        <v>15000</v>
      </c>
      <c r="C30" s="196">
        <v>0</v>
      </c>
      <c r="D30" s="197" t="s">
        <v>215</v>
      </c>
      <c r="E30" s="171">
        <v>15000</v>
      </c>
      <c r="F30" s="196">
        <v>0</v>
      </c>
      <c r="G30" s="197" t="s">
        <v>215</v>
      </c>
      <c r="H30" s="1064" t="s">
        <v>215</v>
      </c>
    </row>
    <row r="31" spans="1:9" s="191" customFormat="1" ht="14.25" customHeight="1" thickBot="1" x14ac:dyDescent="0.3">
      <c r="A31" s="572" t="s">
        <v>0</v>
      </c>
      <c r="B31" s="573">
        <f>+SUM(B7:B30)</f>
        <v>475982234</v>
      </c>
      <c r="C31" s="574">
        <f>+SUM(C7:C30)</f>
        <v>662072145</v>
      </c>
      <c r="D31" s="545">
        <f>C31/B31-1</f>
        <v>0.39095978317543678</v>
      </c>
      <c r="E31" s="845">
        <f>+SUM(E7:E30)</f>
        <v>2315206655</v>
      </c>
      <c r="F31" s="846">
        <f>+SUM(F7:F30)</f>
        <v>3304478705</v>
      </c>
      <c r="G31" s="545">
        <f>F31/E31-1</f>
        <v>0.42729319556141299</v>
      </c>
      <c r="H31" s="575">
        <f>SUM(H7:H29)</f>
        <v>1</v>
      </c>
      <c r="I31" s="576"/>
    </row>
    <row r="32" spans="1:9" s="177" customFormat="1" ht="14.25" customHeight="1" x14ac:dyDescent="0.25">
      <c r="B32" s="199"/>
      <c r="C32" s="199"/>
      <c r="D32" s="191"/>
      <c r="E32" s="191"/>
      <c r="F32" s="191"/>
    </row>
    <row r="33" spans="1:8" s="191" customFormat="1" ht="14.25" customHeight="1" thickBot="1" x14ac:dyDescent="0.3">
      <c r="A33" s="189" t="s">
        <v>284</v>
      </c>
      <c r="B33" s="177"/>
      <c r="C33" s="177"/>
      <c r="D33" s="186"/>
    </row>
    <row r="34" spans="1:8" s="191" customFormat="1" ht="14.25" customHeight="1" thickBot="1" x14ac:dyDescent="0.3">
      <c r="A34" s="177"/>
      <c r="B34" s="1108" t="s">
        <v>865</v>
      </c>
      <c r="C34" s="1109"/>
      <c r="D34" s="1109"/>
      <c r="E34" s="1110" t="s">
        <v>866</v>
      </c>
      <c r="F34" s="1111"/>
      <c r="G34" s="1111"/>
      <c r="H34" s="1112"/>
    </row>
    <row r="35" spans="1:8" s="177" customFormat="1" ht="14.25" customHeight="1" thickBot="1" x14ac:dyDescent="0.3">
      <c r="A35" s="542" t="s">
        <v>285</v>
      </c>
      <c r="B35" s="193">
        <v>2025</v>
      </c>
      <c r="C35" s="194">
        <v>2026</v>
      </c>
      <c r="D35" s="195" t="s">
        <v>243</v>
      </c>
      <c r="E35" s="193">
        <v>2025</v>
      </c>
      <c r="F35" s="194">
        <v>2026</v>
      </c>
      <c r="G35" s="195" t="s">
        <v>243</v>
      </c>
      <c r="H35" s="571" t="s">
        <v>245</v>
      </c>
    </row>
    <row r="36" spans="1:8" s="177" customFormat="1" ht="14.25" customHeight="1" x14ac:dyDescent="0.25">
      <c r="A36" s="200" t="s">
        <v>248</v>
      </c>
      <c r="B36" s="201">
        <v>25913669</v>
      </c>
      <c r="C36" s="543">
        <v>57442398</v>
      </c>
      <c r="D36" s="169">
        <f t="shared" ref="D36:D86" si="3">C36/B36-1</f>
        <v>1.2166833264714465</v>
      </c>
      <c r="E36" s="201">
        <v>215115783</v>
      </c>
      <c r="F36" s="847">
        <v>432680053</v>
      </c>
      <c r="G36" s="169">
        <f t="shared" ref="G36:G86" si="4">F36/E36-1</f>
        <v>1.0113821820317108</v>
      </c>
      <c r="H36" s="373">
        <f>+F36/$F$87</f>
        <v>0.13093746143538848</v>
      </c>
    </row>
    <row r="37" spans="1:8" s="177" customFormat="1" ht="14.25" customHeight="1" x14ac:dyDescent="0.25">
      <c r="A37" s="200" t="s">
        <v>273</v>
      </c>
      <c r="B37" s="201">
        <v>31144532</v>
      </c>
      <c r="C37" s="543">
        <v>51933127</v>
      </c>
      <c r="D37" s="169">
        <f t="shared" si="3"/>
        <v>0.66748779528939473</v>
      </c>
      <c r="E37" s="201">
        <v>133566571</v>
      </c>
      <c r="F37" s="847">
        <v>314422190</v>
      </c>
      <c r="G37" s="169">
        <f t="shared" si="4"/>
        <v>1.354048529103888</v>
      </c>
      <c r="H37" s="373">
        <f t="shared" ref="H37:H86" si="5">+F37/$F$87</f>
        <v>9.5150315093345414E-2</v>
      </c>
    </row>
    <row r="38" spans="1:8" s="177" customFormat="1" ht="14.25" customHeight="1" x14ac:dyDescent="0.25">
      <c r="A38" s="200" t="s">
        <v>250</v>
      </c>
      <c r="B38" s="201">
        <v>39963421</v>
      </c>
      <c r="C38" s="543">
        <v>75553855</v>
      </c>
      <c r="D38" s="169">
        <f t="shared" si="3"/>
        <v>0.89057525880980015</v>
      </c>
      <c r="E38" s="201">
        <v>183041930</v>
      </c>
      <c r="F38" s="847">
        <v>275480961</v>
      </c>
      <c r="G38" s="169">
        <f t="shared" si="4"/>
        <v>0.50501560489446318</v>
      </c>
      <c r="H38" s="373">
        <f t="shared" si="5"/>
        <v>8.3365936231687712E-2</v>
      </c>
    </row>
    <row r="39" spans="1:8" s="177" customFormat="1" ht="14.25" customHeight="1" x14ac:dyDescent="0.25">
      <c r="A39" s="200" t="s">
        <v>247</v>
      </c>
      <c r="B39" s="201">
        <v>39520516</v>
      </c>
      <c r="C39" s="543">
        <v>60692640</v>
      </c>
      <c r="D39" s="169">
        <f t="shared" si="3"/>
        <v>0.53572488780257821</v>
      </c>
      <c r="E39" s="201">
        <v>206935286</v>
      </c>
      <c r="F39" s="847">
        <v>271582467</v>
      </c>
      <c r="G39" s="169">
        <f t="shared" si="4"/>
        <v>0.31240288811836558</v>
      </c>
      <c r="H39" s="373">
        <f t="shared" si="5"/>
        <v>8.2186175565020017E-2</v>
      </c>
    </row>
    <row r="40" spans="1:8" s="177" customFormat="1" ht="14.25" customHeight="1" x14ac:dyDescent="0.25">
      <c r="A40" s="200" t="s">
        <v>262</v>
      </c>
      <c r="B40" s="201">
        <v>45660235</v>
      </c>
      <c r="C40" s="543">
        <v>40938857</v>
      </c>
      <c r="D40" s="169">
        <f t="shared" si="3"/>
        <v>-0.10340240255005262</v>
      </c>
      <c r="E40" s="201">
        <v>170147696</v>
      </c>
      <c r="F40" s="847">
        <v>174186043</v>
      </c>
      <c r="G40" s="169">
        <f t="shared" si="4"/>
        <v>2.373436193928824E-2</v>
      </c>
      <c r="H40" s="373">
        <f t="shared" si="5"/>
        <v>5.2712109397600126E-2</v>
      </c>
    </row>
    <row r="41" spans="1:8" s="177" customFormat="1" ht="14.25" customHeight="1" x14ac:dyDescent="0.25">
      <c r="A41" s="200" t="s">
        <v>246</v>
      </c>
      <c r="B41" s="201">
        <v>33875449</v>
      </c>
      <c r="C41" s="543">
        <v>34102349</v>
      </c>
      <c r="D41" s="169">
        <f t="shared" si="3"/>
        <v>6.6980662012774417E-3</v>
      </c>
      <c r="E41" s="201">
        <v>163051421</v>
      </c>
      <c r="F41" s="847">
        <v>169300915</v>
      </c>
      <c r="G41" s="169">
        <f t="shared" si="4"/>
        <v>3.8328362682592099E-2</v>
      </c>
      <c r="H41" s="373">
        <f t="shared" si="5"/>
        <v>5.1233773951646633E-2</v>
      </c>
    </row>
    <row r="42" spans="1:8" s="177" customFormat="1" ht="14.25" customHeight="1" x14ac:dyDescent="0.25">
      <c r="A42" s="200" t="s">
        <v>252</v>
      </c>
      <c r="B42" s="201">
        <v>4021076</v>
      </c>
      <c r="C42" s="543">
        <v>44506743</v>
      </c>
      <c r="D42" s="169" t="s">
        <v>214</v>
      </c>
      <c r="E42" s="201">
        <v>45048341</v>
      </c>
      <c r="F42" s="847">
        <v>162683583</v>
      </c>
      <c r="G42" s="169">
        <f t="shared" si="4"/>
        <v>2.6113113022297534</v>
      </c>
      <c r="H42" s="373">
        <f t="shared" si="5"/>
        <v>4.9231239636631279E-2</v>
      </c>
    </row>
    <row r="43" spans="1:8" s="177" customFormat="1" ht="14.25" customHeight="1" x14ac:dyDescent="0.25">
      <c r="A43" s="200" t="s">
        <v>249</v>
      </c>
      <c r="B43" s="201">
        <v>10666388</v>
      </c>
      <c r="C43" s="543">
        <v>17260322</v>
      </c>
      <c r="D43" s="169">
        <f t="shared" si="3"/>
        <v>0.61819746290871858</v>
      </c>
      <c r="E43" s="201">
        <v>82941612</v>
      </c>
      <c r="F43" s="847">
        <v>91350940</v>
      </c>
      <c r="G43" s="169">
        <f t="shared" si="4"/>
        <v>0.10138852859527248</v>
      </c>
      <c r="H43" s="373">
        <f t="shared" si="5"/>
        <v>2.7644584261286683E-2</v>
      </c>
    </row>
    <row r="44" spans="1:8" s="177" customFormat="1" ht="14.25" customHeight="1" x14ac:dyDescent="0.25">
      <c r="A44" s="200" t="s">
        <v>253</v>
      </c>
      <c r="B44" s="201">
        <v>11225651</v>
      </c>
      <c r="C44" s="543">
        <v>19750944</v>
      </c>
      <c r="D44" s="169">
        <f t="shared" si="3"/>
        <v>0.75944753671746956</v>
      </c>
      <c r="E44" s="201">
        <v>45865309</v>
      </c>
      <c r="F44" s="847">
        <v>83667726</v>
      </c>
      <c r="G44" s="169">
        <f t="shared" si="4"/>
        <v>0.82420499990526608</v>
      </c>
      <c r="H44" s="373">
        <f t="shared" si="5"/>
        <v>2.5319493169498275E-2</v>
      </c>
    </row>
    <row r="45" spans="1:8" s="177" customFormat="1" ht="14.25" customHeight="1" x14ac:dyDescent="0.25">
      <c r="A45" s="200" t="s">
        <v>257</v>
      </c>
      <c r="B45" s="201">
        <v>12415223</v>
      </c>
      <c r="C45" s="543">
        <v>15264712</v>
      </c>
      <c r="D45" s="169">
        <f t="shared" si="3"/>
        <v>0.22951573241978829</v>
      </c>
      <c r="E45" s="201">
        <v>81680003</v>
      </c>
      <c r="F45" s="847">
        <v>82972611</v>
      </c>
      <c r="G45" s="169">
        <f t="shared" si="4"/>
        <v>1.5825268762539091E-2</v>
      </c>
      <c r="H45" s="373">
        <f t="shared" si="5"/>
        <v>2.5109137751275053E-2</v>
      </c>
    </row>
    <row r="46" spans="1:8" s="177" customFormat="1" ht="14.25" customHeight="1" x14ac:dyDescent="0.25">
      <c r="A46" s="200" t="s">
        <v>251</v>
      </c>
      <c r="B46" s="201">
        <v>13034862</v>
      </c>
      <c r="C46" s="543">
        <v>17002218</v>
      </c>
      <c r="D46" s="169">
        <f t="shared" si="3"/>
        <v>0.30436501744322264</v>
      </c>
      <c r="E46" s="201">
        <v>79085798</v>
      </c>
      <c r="F46" s="847">
        <v>80156781</v>
      </c>
      <c r="G46" s="169">
        <f t="shared" si="4"/>
        <v>1.3542039494878644E-2</v>
      </c>
      <c r="H46" s="373">
        <f t="shared" si="5"/>
        <v>2.4257012423386157E-2</v>
      </c>
    </row>
    <row r="47" spans="1:8" s="177" customFormat="1" ht="14.25" customHeight="1" x14ac:dyDescent="0.25">
      <c r="A47" s="200" t="s">
        <v>261</v>
      </c>
      <c r="B47" s="201">
        <v>7594885</v>
      </c>
      <c r="C47" s="543">
        <v>15920648</v>
      </c>
      <c r="D47" s="169">
        <f t="shared" si="3"/>
        <v>1.0962329251858325</v>
      </c>
      <c r="E47" s="201">
        <v>44331797</v>
      </c>
      <c r="F47" s="847">
        <v>77972008</v>
      </c>
      <c r="G47" s="169">
        <f t="shared" si="4"/>
        <v>0.75882804840958729</v>
      </c>
      <c r="H47" s="373">
        <f t="shared" si="5"/>
        <v>2.3595857307847291E-2</v>
      </c>
    </row>
    <row r="48" spans="1:8" s="177" customFormat="1" ht="14.25" customHeight="1" x14ac:dyDescent="0.25">
      <c r="A48" s="200" t="s">
        <v>263</v>
      </c>
      <c r="B48" s="201">
        <v>6461822</v>
      </c>
      <c r="C48" s="543">
        <v>13854101</v>
      </c>
      <c r="D48" s="169">
        <f t="shared" si="3"/>
        <v>1.1439929790699899</v>
      </c>
      <c r="E48" s="201">
        <v>45869201</v>
      </c>
      <c r="F48" s="847">
        <v>65495835</v>
      </c>
      <c r="G48" s="169">
        <f t="shared" si="4"/>
        <v>0.42788262215424244</v>
      </c>
      <c r="H48" s="373">
        <f t="shared" si="5"/>
        <v>1.9820322915350727E-2</v>
      </c>
    </row>
    <row r="49" spans="1:8" s="177" customFormat="1" ht="14.25" customHeight="1" x14ac:dyDescent="0.25">
      <c r="A49" s="200" t="s">
        <v>266</v>
      </c>
      <c r="B49" s="201">
        <v>5379846</v>
      </c>
      <c r="C49" s="543">
        <v>10862677</v>
      </c>
      <c r="D49" s="169">
        <f t="shared" si="3"/>
        <v>1.0191427412606235</v>
      </c>
      <c r="E49" s="201">
        <v>24840681</v>
      </c>
      <c r="F49" s="847">
        <v>55254534</v>
      </c>
      <c r="G49" s="169">
        <f t="shared" si="4"/>
        <v>1.2243566510918118</v>
      </c>
      <c r="H49" s="373">
        <f t="shared" si="5"/>
        <v>1.672110457737085E-2</v>
      </c>
    </row>
    <row r="50" spans="1:8" s="177" customFormat="1" ht="14.25" customHeight="1" x14ac:dyDescent="0.25">
      <c r="A50" s="200" t="s">
        <v>264</v>
      </c>
      <c r="B50" s="201">
        <v>6928604</v>
      </c>
      <c r="C50" s="543">
        <v>8445650</v>
      </c>
      <c r="D50" s="169">
        <f t="shared" si="3"/>
        <v>0.21895406347368107</v>
      </c>
      <c r="E50" s="201">
        <v>37367669</v>
      </c>
      <c r="F50" s="847">
        <v>50719460</v>
      </c>
      <c r="G50" s="169">
        <f t="shared" si="4"/>
        <v>0.35730864025797282</v>
      </c>
      <c r="H50" s="373">
        <f t="shared" si="5"/>
        <v>1.5348702330342297E-2</v>
      </c>
    </row>
    <row r="51" spans="1:8" s="177" customFormat="1" ht="14.25" customHeight="1" x14ac:dyDescent="0.25">
      <c r="A51" s="200" t="s">
        <v>291</v>
      </c>
      <c r="B51" s="201">
        <v>9580009</v>
      </c>
      <c r="C51" s="543">
        <v>4799498</v>
      </c>
      <c r="D51" s="169">
        <f t="shared" si="3"/>
        <v>-0.49900903015853115</v>
      </c>
      <c r="E51" s="201">
        <v>51836531</v>
      </c>
      <c r="F51" s="847">
        <v>50264977</v>
      </c>
      <c r="G51" s="169">
        <f t="shared" si="4"/>
        <v>-3.0317499448410223E-2</v>
      </c>
      <c r="H51" s="373">
        <f t="shared" si="5"/>
        <v>1.5211166869964744E-2</v>
      </c>
    </row>
    <row r="52" spans="1:8" s="177" customFormat="1" ht="14.25" customHeight="1" x14ac:dyDescent="0.25">
      <c r="A52" s="200" t="s">
        <v>254</v>
      </c>
      <c r="B52" s="201">
        <v>12782931</v>
      </c>
      <c r="C52" s="543">
        <v>7918976</v>
      </c>
      <c r="D52" s="169">
        <f t="shared" si="3"/>
        <v>-0.38050389226070291</v>
      </c>
      <c r="E52" s="201">
        <v>50767428</v>
      </c>
      <c r="F52" s="847">
        <v>49925675</v>
      </c>
      <c r="G52" s="169">
        <f t="shared" si="4"/>
        <v>-1.6580572094375134E-2</v>
      </c>
      <c r="H52" s="373">
        <f t="shared" si="5"/>
        <v>1.5108487436901186E-2</v>
      </c>
    </row>
    <row r="53" spans="1:8" s="177" customFormat="1" ht="14.25" customHeight="1" x14ac:dyDescent="0.25">
      <c r="A53" s="200" t="s">
        <v>274</v>
      </c>
      <c r="B53" s="201">
        <v>9259701</v>
      </c>
      <c r="C53" s="543">
        <v>12833525</v>
      </c>
      <c r="D53" s="169">
        <f t="shared" si="3"/>
        <v>0.3859545788789509</v>
      </c>
      <c r="E53" s="201">
        <v>32886582</v>
      </c>
      <c r="F53" s="847">
        <v>49670250</v>
      </c>
      <c r="G53" s="169">
        <f t="shared" si="4"/>
        <v>0.51035002664612583</v>
      </c>
      <c r="H53" s="373">
        <f t="shared" si="5"/>
        <v>1.5031190827419782E-2</v>
      </c>
    </row>
    <row r="54" spans="1:8" s="177" customFormat="1" ht="14.25" customHeight="1" x14ac:dyDescent="0.25">
      <c r="A54" s="200" t="s">
        <v>685</v>
      </c>
      <c r="B54" s="201">
        <v>14217817</v>
      </c>
      <c r="C54" s="543">
        <v>9138516</v>
      </c>
      <c r="D54" s="169">
        <f t="shared" si="3"/>
        <v>-0.35724900665130233</v>
      </c>
      <c r="E54" s="201">
        <v>36651371</v>
      </c>
      <c r="F54" s="847">
        <v>42434751</v>
      </c>
      <c r="G54" s="169">
        <f t="shared" si="4"/>
        <v>0.1577943700932769</v>
      </c>
      <c r="H54" s="373">
        <f t="shared" si="5"/>
        <v>1.2841587066605108E-2</v>
      </c>
    </row>
    <row r="55" spans="1:8" s="177" customFormat="1" ht="14.25" customHeight="1" x14ac:dyDescent="0.25">
      <c r="A55" s="200" t="s">
        <v>288</v>
      </c>
      <c r="B55" s="201">
        <v>4255788</v>
      </c>
      <c r="C55" s="543">
        <v>6640030</v>
      </c>
      <c r="D55" s="169">
        <f t="shared" si="3"/>
        <v>0.56023514329191215</v>
      </c>
      <c r="E55" s="201">
        <v>18430422</v>
      </c>
      <c r="F55" s="847">
        <v>38546464</v>
      </c>
      <c r="G55" s="169">
        <f t="shared" si="4"/>
        <v>1.0914585677962232</v>
      </c>
      <c r="H55" s="373">
        <f t="shared" si="5"/>
        <v>1.1664915238120743E-2</v>
      </c>
    </row>
    <row r="56" spans="1:8" s="177" customFormat="1" ht="14.25" customHeight="1" x14ac:dyDescent="0.25">
      <c r="A56" s="200" t="s">
        <v>255</v>
      </c>
      <c r="B56" s="201">
        <v>3605551</v>
      </c>
      <c r="C56" s="543">
        <v>6671439</v>
      </c>
      <c r="D56" s="169">
        <f t="shared" si="3"/>
        <v>0.85032440256704178</v>
      </c>
      <c r="E56" s="201">
        <v>18374871</v>
      </c>
      <c r="F56" s="847">
        <v>36067433</v>
      </c>
      <c r="G56" s="169">
        <f t="shared" si="4"/>
        <v>0.96286727672809236</v>
      </c>
      <c r="H56" s="373">
        <f t="shared" si="5"/>
        <v>1.0914711886454719E-2</v>
      </c>
    </row>
    <row r="57" spans="1:8" s="177" customFormat="1" ht="14.25" customHeight="1" x14ac:dyDescent="0.25">
      <c r="A57" s="200" t="s">
        <v>265</v>
      </c>
      <c r="B57" s="201">
        <v>17882029</v>
      </c>
      <c r="C57" s="543">
        <v>3767861</v>
      </c>
      <c r="D57" s="169">
        <f t="shared" si="3"/>
        <v>-0.78929342973328143</v>
      </c>
      <c r="E57" s="201">
        <v>53351043</v>
      </c>
      <c r="F57" s="847">
        <v>33111593</v>
      </c>
      <c r="G57" s="169">
        <f t="shared" si="4"/>
        <v>-0.3793637174066119</v>
      </c>
      <c r="H57" s="373">
        <f t="shared" si="5"/>
        <v>1.0020216789383123E-2</v>
      </c>
    </row>
    <row r="58" spans="1:8" s="177" customFormat="1" ht="14.25" customHeight="1" x14ac:dyDescent="0.25">
      <c r="A58" s="200" t="s">
        <v>753</v>
      </c>
      <c r="B58" s="201">
        <v>4186534</v>
      </c>
      <c r="C58" s="543">
        <v>3750237</v>
      </c>
      <c r="D58" s="169">
        <f t="shared" si="3"/>
        <v>-0.10421436921329197</v>
      </c>
      <c r="E58" s="201">
        <v>20557598</v>
      </c>
      <c r="F58" s="847">
        <v>26422825</v>
      </c>
      <c r="G58" s="169">
        <f t="shared" si="4"/>
        <v>0.28530701884529508</v>
      </c>
      <c r="H58" s="373">
        <f t="shared" si="5"/>
        <v>7.9960645411391758E-3</v>
      </c>
    </row>
    <row r="59" spans="1:8" s="177" customFormat="1" ht="14.25" customHeight="1" x14ac:dyDescent="0.25">
      <c r="A59" s="200" t="s">
        <v>770</v>
      </c>
      <c r="B59" s="201">
        <v>4089373</v>
      </c>
      <c r="C59" s="543">
        <v>4072703</v>
      </c>
      <c r="D59" s="169">
        <f t="shared" si="3"/>
        <v>-4.0764195391322922E-3</v>
      </c>
      <c r="E59" s="201">
        <v>21826457</v>
      </c>
      <c r="F59" s="847">
        <v>24095861</v>
      </c>
      <c r="G59" s="169">
        <f t="shared" si="4"/>
        <v>0.10397491448108132</v>
      </c>
      <c r="H59" s="373">
        <f t="shared" si="5"/>
        <v>7.2918796430857923E-3</v>
      </c>
    </row>
    <row r="60" spans="1:8" s="177" customFormat="1" ht="14.25" customHeight="1" x14ac:dyDescent="0.25">
      <c r="A60" s="200" t="s">
        <v>290</v>
      </c>
      <c r="B60" s="201">
        <v>2086040</v>
      </c>
      <c r="C60" s="543">
        <v>3530036</v>
      </c>
      <c r="D60" s="169">
        <f t="shared" si="3"/>
        <v>0.69221874940077854</v>
      </c>
      <c r="E60" s="201">
        <v>13645273</v>
      </c>
      <c r="F60" s="847">
        <v>20435676</v>
      </c>
      <c r="G60" s="169">
        <f t="shared" si="4"/>
        <v>0.49763775338170224</v>
      </c>
      <c r="H60" s="373">
        <f t="shared" si="5"/>
        <v>6.1842359489497753E-3</v>
      </c>
    </row>
    <row r="61" spans="1:8" s="177" customFormat="1" ht="14.25" customHeight="1" x14ac:dyDescent="0.25">
      <c r="A61" s="200" t="s">
        <v>259</v>
      </c>
      <c r="B61" s="201">
        <v>3501713</v>
      </c>
      <c r="C61" s="543">
        <v>3648436</v>
      </c>
      <c r="D61" s="169">
        <f t="shared" si="3"/>
        <v>4.1900349914456125E-2</v>
      </c>
      <c r="E61" s="201">
        <v>16708223</v>
      </c>
      <c r="F61" s="847">
        <v>20343432</v>
      </c>
      <c r="G61" s="169">
        <f t="shared" si="4"/>
        <v>0.21757005517582573</v>
      </c>
      <c r="H61" s="373">
        <f t="shared" si="5"/>
        <v>6.1563211072349763E-3</v>
      </c>
    </row>
    <row r="62" spans="1:8" s="177" customFormat="1" ht="14.25" customHeight="1" x14ac:dyDescent="0.25">
      <c r="A62" s="200" t="s">
        <v>260</v>
      </c>
      <c r="B62" s="201">
        <v>3712134</v>
      </c>
      <c r="C62" s="543">
        <v>4171575</v>
      </c>
      <c r="D62" s="169">
        <f t="shared" si="3"/>
        <v>0.12376735322593424</v>
      </c>
      <c r="E62" s="201">
        <v>18738896</v>
      </c>
      <c r="F62" s="847">
        <v>20284984</v>
      </c>
      <c r="G62" s="169">
        <f t="shared" si="4"/>
        <v>8.2506888346037144E-2</v>
      </c>
      <c r="H62" s="373">
        <f t="shared" si="5"/>
        <v>6.1386335972771836E-3</v>
      </c>
    </row>
    <row r="63" spans="1:8" s="177" customFormat="1" ht="14.25" customHeight="1" x14ac:dyDescent="0.25">
      <c r="A63" s="202" t="s">
        <v>287</v>
      </c>
      <c r="B63" s="201">
        <v>2599587</v>
      </c>
      <c r="C63" s="543">
        <v>4701881</v>
      </c>
      <c r="D63" s="169">
        <f t="shared" si="3"/>
        <v>0.80870307475764425</v>
      </c>
      <c r="E63" s="201">
        <v>16112717</v>
      </c>
      <c r="F63" s="847">
        <v>20190284</v>
      </c>
      <c r="G63" s="169">
        <f t="shared" si="4"/>
        <v>0.25306514103114952</v>
      </c>
      <c r="H63" s="373">
        <f t="shared" si="5"/>
        <v>6.1099755218425597E-3</v>
      </c>
    </row>
    <row r="64" spans="1:8" s="177" customFormat="1" ht="14.25" customHeight="1" x14ac:dyDescent="0.25">
      <c r="A64" s="200" t="s">
        <v>289</v>
      </c>
      <c r="B64" s="201">
        <v>4906173</v>
      </c>
      <c r="C64" s="543">
        <v>3964615</v>
      </c>
      <c r="D64" s="169">
        <f t="shared" si="3"/>
        <v>-0.1919129227607751</v>
      </c>
      <c r="E64" s="201">
        <v>23883446</v>
      </c>
      <c r="F64" s="847">
        <v>19213737</v>
      </c>
      <c r="G64" s="169">
        <f t="shared" si="4"/>
        <v>-0.19552073850649521</v>
      </c>
      <c r="H64" s="373">
        <f t="shared" si="5"/>
        <v>5.8144532663889567E-3</v>
      </c>
    </row>
    <row r="65" spans="1:8" s="177" customFormat="1" ht="14.25" customHeight="1" x14ac:dyDescent="0.25">
      <c r="A65" s="200" t="s">
        <v>269</v>
      </c>
      <c r="B65" s="201">
        <v>2545844</v>
      </c>
      <c r="C65" s="543">
        <v>3080897</v>
      </c>
      <c r="D65" s="169">
        <f t="shared" si="3"/>
        <v>0.21016723726984066</v>
      </c>
      <c r="E65" s="201">
        <v>12296323</v>
      </c>
      <c r="F65" s="847">
        <v>18450370</v>
      </c>
      <c r="G65" s="169">
        <f t="shared" si="4"/>
        <v>0.50047863902078693</v>
      </c>
      <c r="H65" s="373">
        <f t="shared" si="5"/>
        <v>5.5834434557204991E-3</v>
      </c>
    </row>
    <row r="66" spans="1:8" s="177" customFormat="1" ht="14.25" customHeight="1" x14ac:dyDescent="0.25">
      <c r="A66" s="200" t="s">
        <v>640</v>
      </c>
      <c r="B66" s="201">
        <v>2595044</v>
      </c>
      <c r="C66" s="543">
        <v>5963933</v>
      </c>
      <c r="D66" s="169">
        <f t="shared" si="3"/>
        <v>1.2982011094994923</v>
      </c>
      <c r="E66" s="201">
        <v>7021944</v>
      </c>
      <c r="F66" s="847">
        <v>18425295</v>
      </c>
      <c r="G66" s="169">
        <f t="shared" si="4"/>
        <v>1.6239592625631878</v>
      </c>
      <c r="H66" s="373">
        <f t="shared" si="5"/>
        <v>5.5758552694319752E-3</v>
      </c>
    </row>
    <row r="67" spans="1:8" s="177" customFormat="1" ht="14.25" customHeight="1" x14ac:dyDescent="0.25">
      <c r="A67" s="200" t="s">
        <v>836</v>
      </c>
      <c r="B67" s="201">
        <v>2050000</v>
      </c>
      <c r="C67" s="543">
        <v>4231507</v>
      </c>
      <c r="D67" s="169">
        <f t="shared" si="3"/>
        <v>1.064149756097561</v>
      </c>
      <c r="E67" s="201">
        <v>13229000</v>
      </c>
      <c r="F67" s="847">
        <v>16792948</v>
      </c>
      <c r="G67" s="169">
        <f t="shared" si="4"/>
        <v>0.26940418776929476</v>
      </c>
      <c r="H67" s="373">
        <f t="shared" si="5"/>
        <v>5.0818750850446168E-3</v>
      </c>
    </row>
    <row r="68" spans="1:8" s="177" customFormat="1" ht="14.25" customHeight="1" x14ac:dyDescent="0.25">
      <c r="A68" s="200" t="s">
        <v>761</v>
      </c>
      <c r="B68" s="201">
        <v>237654</v>
      </c>
      <c r="C68" s="543">
        <v>4059766</v>
      </c>
      <c r="D68" s="169" t="s">
        <v>214</v>
      </c>
      <c r="E68" s="201">
        <v>1694896</v>
      </c>
      <c r="F68" s="847">
        <v>16413175</v>
      </c>
      <c r="G68" s="169">
        <f t="shared" si="4"/>
        <v>8.6838832589138217</v>
      </c>
      <c r="H68" s="373">
        <f t="shared" si="5"/>
        <v>4.9669483344423606E-3</v>
      </c>
    </row>
    <row r="69" spans="1:8" s="177" customFormat="1" ht="14.25" customHeight="1" x14ac:dyDescent="0.25">
      <c r="A69" s="200" t="s">
        <v>755</v>
      </c>
      <c r="B69" s="201">
        <v>0</v>
      </c>
      <c r="C69" s="543">
        <v>3541325</v>
      </c>
      <c r="D69" s="169" t="s">
        <v>214</v>
      </c>
      <c r="E69" s="201">
        <v>0</v>
      </c>
      <c r="F69" s="847">
        <v>13997939</v>
      </c>
      <c r="G69" s="169" t="s">
        <v>214</v>
      </c>
      <c r="H69" s="373">
        <f t="shared" si="5"/>
        <v>4.2360505996966316E-3</v>
      </c>
    </row>
    <row r="70" spans="1:8" s="177" customFormat="1" ht="14.25" customHeight="1" x14ac:dyDescent="0.25">
      <c r="A70" s="200" t="s">
        <v>270</v>
      </c>
      <c r="B70" s="201">
        <v>1469390</v>
      </c>
      <c r="C70" s="543">
        <v>2108172</v>
      </c>
      <c r="D70" s="169">
        <f t="shared" si="3"/>
        <v>0.43472597472420538</v>
      </c>
      <c r="E70" s="201">
        <v>6789520</v>
      </c>
      <c r="F70" s="847">
        <v>13798263</v>
      </c>
      <c r="G70" s="169">
        <f t="shared" si="4"/>
        <v>1.0322884386525115</v>
      </c>
      <c r="H70" s="373">
        <f t="shared" si="5"/>
        <v>4.1756247298921538E-3</v>
      </c>
    </row>
    <row r="71" spans="1:8" s="177" customFormat="1" ht="14.25" customHeight="1" x14ac:dyDescent="0.25">
      <c r="A71" s="200" t="s">
        <v>754</v>
      </c>
      <c r="B71" s="201">
        <v>248024</v>
      </c>
      <c r="C71" s="543">
        <v>2078341</v>
      </c>
      <c r="D71" s="169">
        <f t="shared" si="3"/>
        <v>7.3795963293874784</v>
      </c>
      <c r="E71" s="201">
        <v>3277680</v>
      </c>
      <c r="F71" s="847">
        <v>13580652</v>
      </c>
      <c r="G71" s="169">
        <f t="shared" si="4"/>
        <v>3.1433733616460424</v>
      </c>
      <c r="H71" s="373">
        <f t="shared" si="5"/>
        <v>4.1097713776914778E-3</v>
      </c>
    </row>
    <row r="72" spans="1:8" s="177" customFormat="1" ht="14.25" customHeight="1" x14ac:dyDescent="0.25">
      <c r="A72" s="200" t="s">
        <v>684</v>
      </c>
      <c r="B72" s="201">
        <v>1076934</v>
      </c>
      <c r="C72" s="543">
        <v>2995896</v>
      </c>
      <c r="D72" s="169">
        <f t="shared" si="3"/>
        <v>1.7818752124085599</v>
      </c>
      <c r="E72" s="201">
        <v>5537076</v>
      </c>
      <c r="F72" s="847">
        <v>13547669</v>
      </c>
      <c r="G72" s="169">
        <f t="shared" si="4"/>
        <v>1.446718990311854</v>
      </c>
      <c r="H72" s="373">
        <f t="shared" si="5"/>
        <v>4.0997900756633869E-3</v>
      </c>
    </row>
    <row r="73" spans="1:8" s="177" customFormat="1" ht="14.25" customHeight="1" x14ac:dyDescent="0.25">
      <c r="A73" s="200" t="s">
        <v>365</v>
      </c>
      <c r="B73" s="201">
        <v>729464</v>
      </c>
      <c r="C73" s="543">
        <v>3482258</v>
      </c>
      <c r="D73" s="169">
        <f t="shared" si="3"/>
        <v>3.7737215270390312</v>
      </c>
      <c r="E73" s="201">
        <v>8730285</v>
      </c>
      <c r="F73" s="847">
        <v>13243970</v>
      </c>
      <c r="G73" s="169">
        <f t="shared" si="4"/>
        <v>0.51701462208851146</v>
      </c>
      <c r="H73" s="373">
        <f t="shared" si="5"/>
        <v>4.0078848079609583E-3</v>
      </c>
    </row>
    <row r="74" spans="1:8" s="177" customFormat="1" ht="14.25" customHeight="1" x14ac:dyDescent="0.25">
      <c r="A74" s="200" t="s">
        <v>267</v>
      </c>
      <c r="B74" s="201">
        <v>295640</v>
      </c>
      <c r="C74" s="543">
        <v>931725</v>
      </c>
      <c r="D74" s="169">
        <f t="shared" si="3"/>
        <v>2.1515525639291031</v>
      </c>
      <c r="E74" s="201">
        <v>14296895</v>
      </c>
      <c r="F74" s="847">
        <v>12511559</v>
      </c>
      <c r="G74" s="169">
        <f t="shared" si="4"/>
        <v>-0.12487578596611359</v>
      </c>
      <c r="H74" s="373">
        <f t="shared" si="5"/>
        <v>3.7862428894060614E-3</v>
      </c>
    </row>
    <row r="75" spans="1:8" s="177" customFormat="1" ht="14.25" customHeight="1" x14ac:dyDescent="0.25">
      <c r="A75" s="200" t="s">
        <v>760</v>
      </c>
      <c r="B75" s="201">
        <v>1142806</v>
      </c>
      <c r="C75" s="543">
        <v>2107405</v>
      </c>
      <c r="D75" s="169">
        <f t="shared" si="3"/>
        <v>0.84406189676988053</v>
      </c>
      <c r="E75" s="201">
        <v>6429225</v>
      </c>
      <c r="F75" s="847">
        <v>12148414</v>
      </c>
      <c r="G75" s="169">
        <f t="shared" si="4"/>
        <v>0.8895611835018995</v>
      </c>
      <c r="H75" s="373">
        <f t="shared" si="5"/>
        <v>3.6763480973922634E-3</v>
      </c>
    </row>
    <row r="76" spans="1:8" s="177" customFormat="1" ht="14.25" customHeight="1" x14ac:dyDescent="0.25">
      <c r="A76" s="200" t="s">
        <v>286</v>
      </c>
      <c r="B76" s="201">
        <v>798317</v>
      </c>
      <c r="C76" s="543">
        <v>1865781</v>
      </c>
      <c r="D76" s="169">
        <f t="shared" si="3"/>
        <v>1.3371430146170007</v>
      </c>
      <c r="E76" s="201">
        <v>8836189</v>
      </c>
      <c r="F76" s="847">
        <v>11933151</v>
      </c>
      <c r="G76" s="169">
        <f t="shared" si="4"/>
        <v>0.3504861654724678</v>
      </c>
      <c r="H76" s="373">
        <f t="shared" si="5"/>
        <v>3.6112052959953937E-3</v>
      </c>
    </row>
    <row r="77" spans="1:8" s="177" customFormat="1" ht="14.25" customHeight="1" x14ac:dyDescent="0.25">
      <c r="A77" s="200" t="s">
        <v>271</v>
      </c>
      <c r="B77" s="201">
        <v>785166</v>
      </c>
      <c r="C77" s="543">
        <v>1643840</v>
      </c>
      <c r="D77" s="169">
        <f t="shared" si="3"/>
        <v>1.0936209667764523</v>
      </c>
      <c r="E77" s="201">
        <v>5541748</v>
      </c>
      <c r="F77" s="847">
        <v>10650754</v>
      </c>
      <c r="G77" s="169">
        <f t="shared" si="4"/>
        <v>0.92191236411327249</v>
      </c>
      <c r="H77" s="373">
        <f t="shared" si="5"/>
        <v>3.2231268380953299E-3</v>
      </c>
    </row>
    <row r="78" spans="1:8" s="177" customFormat="1" ht="14.25" customHeight="1" x14ac:dyDescent="0.25">
      <c r="A78" s="200" t="s">
        <v>258</v>
      </c>
      <c r="B78" s="201">
        <v>1911649</v>
      </c>
      <c r="C78" s="543">
        <v>1846079</v>
      </c>
      <c r="D78" s="169">
        <f t="shared" si="3"/>
        <v>-3.4300229801600635E-2</v>
      </c>
      <c r="E78" s="201">
        <v>12178293</v>
      </c>
      <c r="F78" s="847">
        <v>10094538</v>
      </c>
      <c r="G78" s="169">
        <f t="shared" si="4"/>
        <v>-0.17110402911146905</v>
      </c>
      <c r="H78" s="373">
        <f t="shared" si="5"/>
        <v>3.054804978687251E-3</v>
      </c>
    </row>
    <row r="79" spans="1:8" s="177" customFormat="1" ht="14.25" customHeight="1" x14ac:dyDescent="0.25">
      <c r="A79" s="200" t="s">
        <v>745</v>
      </c>
      <c r="B79" s="201">
        <v>2388406</v>
      </c>
      <c r="C79" s="543">
        <v>1389459</v>
      </c>
      <c r="D79" s="169">
        <f t="shared" si="3"/>
        <v>-0.41824840500316951</v>
      </c>
      <c r="E79" s="201">
        <v>6044073</v>
      </c>
      <c r="F79" s="847">
        <v>8993499</v>
      </c>
      <c r="G79" s="169">
        <f t="shared" si="4"/>
        <v>0.48798649519951209</v>
      </c>
      <c r="H79" s="373">
        <f t="shared" si="5"/>
        <v>2.7216090048914387E-3</v>
      </c>
    </row>
    <row r="80" spans="1:8" s="177" customFormat="1" ht="14.25" customHeight="1" x14ac:dyDescent="0.25">
      <c r="A80" s="200" t="s">
        <v>366</v>
      </c>
      <c r="B80" s="201">
        <v>4412015</v>
      </c>
      <c r="C80" s="543">
        <v>1733206</v>
      </c>
      <c r="D80" s="169">
        <f t="shared" si="3"/>
        <v>-0.60716226032776399</v>
      </c>
      <c r="E80" s="201">
        <v>12071540</v>
      </c>
      <c r="F80" s="847">
        <v>8736688</v>
      </c>
      <c r="G80" s="169">
        <f t="shared" si="4"/>
        <v>-0.27625737892596969</v>
      </c>
      <c r="H80" s="373">
        <f t="shared" si="5"/>
        <v>2.6438929646544658E-3</v>
      </c>
    </row>
    <row r="81" spans="1:8" s="177" customFormat="1" ht="14.25" customHeight="1" x14ac:dyDescent="0.25">
      <c r="A81" s="200" t="s">
        <v>888</v>
      </c>
      <c r="B81" s="201">
        <v>2227616</v>
      </c>
      <c r="C81" s="543">
        <v>4531280</v>
      </c>
      <c r="D81" s="169">
        <f t="shared" si="3"/>
        <v>1.0341387384540246</v>
      </c>
      <c r="E81" s="201">
        <v>4937754</v>
      </c>
      <c r="F81" s="847">
        <v>8714445</v>
      </c>
      <c r="G81" s="169">
        <f t="shared" si="4"/>
        <v>0.76486009631099483</v>
      </c>
      <c r="H81" s="373">
        <f t="shared" si="5"/>
        <v>2.637161797052646E-3</v>
      </c>
    </row>
    <row r="82" spans="1:8" s="177" customFormat="1" ht="14.25" customHeight="1" x14ac:dyDescent="0.25">
      <c r="A82" s="200" t="s">
        <v>889</v>
      </c>
      <c r="B82" s="201">
        <v>2188477</v>
      </c>
      <c r="C82" s="543">
        <v>2171391</v>
      </c>
      <c r="D82" s="169">
        <f t="shared" si="3"/>
        <v>-7.8072559135874409E-3</v>
      </c>
      <c r="E82" s="201">
        <v>5752137</v>
      </c>
      <c r="F82" s="847">
        <v>8382503</v>
      </c>
      <c r="G82" s="169">
        <f t="shared" si="4"/>
        <v>0.45728500555532658</v>
      </c>
      <c r="H82" s="373">
        <f t="shared" si="5"/>
        <v>2.5367096441918213E-3</v>
      </c>
    </row>
    <row r="83" spans="1:8" s="177" customFormat="1" ht="14.25" customHeight="1" x14ac:dyDescent="0.25">
      <c r="A83" s="200" t="s">
        <v>718</v>
      </c>
      <c r="B83" s="201">
        <v>3008434</v>
      </c>
      <c r="C83" s="543">
        <v>1901334</v>
      </c>
      <c r="D83" s="169">
        <f t="shared" si="3"/>
        <v>-0.36799876613547111</v>
      </c>
      <c r="E83" s="201">
        <v>5911015</v>
      </c>
      <c r="F83" s="847">
        <v>8332857</v>
      </c>
      <c r="G83" s="169">
        <f t="shared" si="4"/>
        <v>0.40971677453026256</v>
      </c>
      <c r="H83" s="373">
        <f t="shared" si="5"/>
        <v>2.5216857918895258E-3</v>
      </c>
    </row>
    <row r="84" spans="1:8" s="177" customFormat="1" ht="14.25" customHeight="1" x14ac:dyDescent="0.25">
      <c r="A84" s="200" t="s">
        <v>762</v>
      </c>
      <c r="B84" s="201">
        <v>1400655</v>
      </c>
      <c r="C84" s="543">
        <v>579273</v>
      </c>
      <c r="D84" s="169">
        <f t="shared" si="3"/>
        <v>-0.5864270644805466</v>
      </c>
      <c r="E84" s="201">
        <v>5801494</v>
      </c>
      <c r="F84" s="847">
        <v>8299043</v>
      </c>
      <c r="G84" s="169">
        <f t="shared" si="4"/>
        <v>0.43050100543067016</v>
      </c>
      <c r="H84" s="373">
        <f t="shared" si="5"/>
        <v>2.5114530129798493E-3</v>
      </c>
    </row>
    <row r="85" spans="1:8" s="177" customFormat="1" ht="14.25" customHeight="1" x14ac:dyDescent="0.25">
      <c r="A85" s="200" t="s">
        <v>774</v>
      </c>
      <c r="B85" s="201">
        <v>2234216</v>
      </c>
      <c r="C85" s="543">
        <v>1134130</v>
      </c>
      <c r="D85" s="169">
        <f t="shared" si="3"/>
        <v>-0.49238122007898966</v>
      </c>
      <c r="E85" s="201">
        <v>9594520</v>
      </c>
      <c r="F85" s="847">
        <v>8272593</v>
      </c>
      <c r="G85" s="169">
        <f t="shared" si="4"/>
        <v>-0.13777937822840536</v>
      </c>
      <c r="H85" s="373">
        <f t="shared" si="5"/>
        <v>2.5034487247512765E-3</v>
      </c>
    </row>
    <row r="86" spans="1:8" s="191" customFormat="1" ht="14.25" customHeight="1" x14ac:dyDescent="0.2">
      <c r="A86" s="544" t="s">
        <v>890</v>
      </c>
      <c r="B86" s="201">
        <v>51764924</v>
      </c>
      <c r="C86" s="543">
        <v>45554578</v>
      </c>
      <c r="D86" s="169">
        <f t="shared" si="3"/>
        <v>-0.119972087663067</v>
      </c>
      <c r="E86" s="374">
        <v>206575092</v>
      </c>
      <c r="F86" s="847">
        <v>210224331</v>
      </c>
      <c r="G86" s="169">
        <f t="shared" si="4"/>
        <v>1.7665435676049501E-2</v>
      </c>
      <c r="H86" s="373">
        <f t="shared" si="5"/>
        <v>6.361800143602378E-2</v>
      </c>
    </row>
    <row r="87" spans="1:8" s="6" customFormat="1" ht="13.5" thickBot="1" x14ac:dyDescent="0.25">
      <c r="A87" s="203" t="s">
        <v>292</v>
      </c>
      <c r="B87" s="845">
        <f>SUM(B36:B86)</f>
        <v>475982234</v>
      </c>
      <c r="C87" s="846">
        <f>SUM(C36:C86)</f>
        <v>662072145</v>
      </c>
      <c r="D87" s="545">
        <f>C87/B87-1</f>
        <v>0.39095978317543678</v>
      </c>
      <c r="E87" s="845">
        <f>+SUM(E36:E86)</f>
        <v>2315206655</v>
      </c>
      <c r="F87" s="846">
        <f>+SUM(F36:F86)</f>
        <v>3304478705</v>
      </c>
      <c r="G87" s="848">
        <f>F87/E87-1</f>
        <v>0.42729319556141299</v>
      </c>
      <c r="H87" s="849">
        <f>+C87/$C$87</f>
        <v>1</v>
      </c>
    </row>
    <row r="88" spans="1:8" s="6" customFormat="1" x14ac:dyDescent="0.2">
      <c r="B88" s="204"/>
      <c r="C88" s="204"/>
      <c r="D88" s="10"/>
      <c r="E88" s="10"/>
      <c r="F88" s="10"/>
    </row>
    <row r="89" spans="1:8" s="6" customFormat="1" ht="53.25" customHeight="1" x14ac:dyDescent="0.2">
      <c r="A89" s="1078" t="s">
        <v>887</v>
      </c>
      <c r="B89" s="1078"/>
      <c r="C89" s="1078"/>
      <c r="D89" s="1078"/>
      <c r="E89" s="1078"/>
      <c r="F89" s="1078"/>
      <c r="G89" s="184"/>
      <c r="H89" s="184"/>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A115"/>
      <c r="B115"/>
      <c r="C115"/>
      <c r="D115"/>
      <c r="E115"/>
      <c r="F115"/>
    </row>
    <row r="116" spans="1:6" s="6" customFormat="1" ht="15" x14ac:dyDescent="0.25">
      <c r="A116"/>
      <c r="B116"/>
      <c r="C116"/>
      <c r="D116"/>
      <c r="E116"/>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s="6" customFormat="1" ht="15" x14ac:dyDescent="0.25">
      <c r="D280" s="10"/>
      <c r="E280" s="10"/>
      <c r="F280"/>
    </row>
    <row r="281" spans="4:6" s="6" customFormat="1" ht="15" x14ac:dyDescent="0.25">
      <c r="D281" s="10"/>
      <c r="E281" s="10"/>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row r="605" spans="6:6" ht="15" x14ac:dyDescent="0.25">
      <c r="F605"/>
    </row>
    <row r="606" spans="6:6" ht="15" x14ac:dyDescent="0.25">
      <c r="F606"/>
    </row>
  </sheetData>
  <mergeCells count="5">
    <mergeCell ref="B5:D5"/>
    <mergeCell ref="E5:H5"/>
    <mergeCell ref="B34:D34"/>
    <mergeCell ref="E34:H34"/>
    <mergeCell ref="A89:F89"/>
  </mergeCells>
  <printOptions horizontalCentered="1" verticalCentered="1"/>
  <pageMargins left="0" right="0" top="0" bottom="0" header="0.31496062992125984" footer="0.31496062992125984"/>
  <pageSetup paperSize="9" scale="6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5A03-7A7A-4E29-8C3D-DF566B1BFAC2}">
  <sheetPr>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30" customWidth="1"/>
    <col min="5" max="5" width="13.85546875" customWidth="1"/>
    <col min="6" max="6" width="14" customWidth="1"/>
    <col min="7" max="7" width="8.42578125" customWidth="1"/>
    <col min="8" max="8" width="7.5703125" bestFit="1" customWidth="1"/>
    <col min="9" max="9" width="3" customWidth="1"/>
  </cols>
  <sheetData>
    <row r="1" spans="1:8" s="177" customFormat="1" ht="14.25" customHeight="1" x14ac:dyDescent="0.25">
      <c r="A1" s="185" t="s">
        <v>465</v>
      </c>
      <c r="D1" s="186"/>
      <c r="E1" s="186"/>
    </row>
    <row r="2" spans="1:8" s="177" customFormat="1" ht="14.25" customHeight="1" x14ac:dyDescent="0.25">
      <c r="A2" s="187" t="s">
        <v>277</v>
      </c>
      <c r="D2" s="186"/>
      <c r="E2" s="186"/>
    </row>
    <row r="3" spans="1:8" x14ac:dyDescent="0.25">
      <c r="A3" s="188"/>
      <c r="B3" s="546"/>
      <c r="C3" s="547"/>
      <c r="D3" s="548"/>
      <c r="E3" s="546"/>
    </row>
    <row r="4" spans="1:8" ht="15.75" thickBot="1" x14ac:dyDescent="0.3">
      <c r="A4" s="189" t="s">
        <v>293</v>
      </c>
      <c r="B4" s="549"/>
      <c r="C4" s="549"/>
      <c r="D4" s="548"/>
      <c r="E4" s="546"/>
    </row>
    <row r="5" spans="1:8" ht="15.75" thickBot="1" x14ac:dyDescent="0.3">
      <c r="B5" s="1108" t="s">
        <v>865</v>
      </c>
      <c r="C5" s="1109"/>
      <c r="D5" s="1109"/>
      <c r="E5" s="1108" t="s">
        <v>866</v>
      </c>
      <c r="F5" s="1109"/>
      <c r="G5" s="1109"/>
      <c r="H5" s="577"/>
    </row>
    <row r="6" spans="1:8" ht="15.75" thickBot="1" x14ac:dyDescent="0.3">
      <c r="A6" s="550" t="s">
        <v>294</v>
      </c>
      <c r="B6" s="193">
        <v>2025</v>
      </c>
      <c r="C6" s="194">
        <v>2026</v>
      </c>
      <c r="D6" s="205" t="s">
        <v>243</v>
      </c>
      <c r="E6" s="194">
        <v>2025</v>
      </c>
      <c r="F6" s="194">
        <v>2026</v>
      </c>
      <c r="G6" s="205" t="s">
        <v>243</v>
      </c>
      <c r="H6" s="205" t="s">
        <v>245</v>
      </c>
    </row>
    <row r="7" spans="1:8" x14ac:dyDescent="0.25">
      <c r="A7" s="551" t="s">
        <v>278</v>
      </c>
      <c r="B7" s="206">
        <f>SUM(B8:B18)</f>
        <v>103802517</v>
      </c>
      <c r="C7" s="209">
        <f>SUM(C8:C18)</f>
        <v>115603295</v>
      </c>
      <c r="D7" s="166">
        <f t="shared" ref="D7:D16" si="0">C7/B7-1</f>
        <v>0.11368489263126436</v>
      </c>
      <c r="E7" s="206">
        <f>+SUM(E8:E18)</f>
        <v>490576846</v>
      </c>
      <c r="F7" s="850">
        <f>+SUM(F8:F18)</f>
        <v>566521628</v>
      </c>
      <c r="G7" s="166">
        <f>F7/E7-1</f>
        <v>0.15480710640795303</v>
      </c>
      <c r="H7" s="851">
        <f>SUM(H8:H18)</f>
        <v>1</v>
      </c>
    </row>
    <row r="8" spans="1:8" x14ac:dyDescent="0.25">
      <c r="A8" s="552" t="s">
        <v>246</v>
      </c>
      <c r="B8" s="207">
        <v>17562379</v>
      </c>
      <c r="C8" s="208">
        <v>24191780</v>
      </c>
      <c r="D8" s="170">
        <f t="shared" si="0"/>
        <v>0.37747739073390907</v>
      </c>
      <c r="E8" s="207">
        <v>110721547</v>
      </c>
      <c r="F8" s="208">
        <v>101353225</v>
      </c>
      <c r="G8" s="170">
        <f>F8/E8-1</f>
        <v>-8.4611552618570229E-2</v>
      </c>
      <c r="H8" s="852">
        <f t="shared" ref="H8:H18" si="1">+F8/$F$7</f>
        <v>0.1789044230452575</v>
      </c>
    </row>
    <row r="9" spans="1:8" x14ac:dyDescent="0.25">
      <c r="A9" s="552" t="s">
        <v>248</v>
      </c>
      <c r="B9" s="207">
        <v>6972635</v>
      </c>
      <c r="C9" s="208">
        <v>4697983</v>
      </c>
      <c r="D9" s="170">
        <f t="shared" si="0"/>
        <v>-0.32622559477156055</v>
      </c>
      <c r="E9" s="207">
        <v>37909018</v>
      </c>
      <c r="F9" s="208">
        <v>95255568</v>
      </c>
      <c r="G9" s="170">
        <f t="shared" ref="G9:G18" si="2">F9/E9-1</f>
        <v>1.5127416384143739</v>
      </c>
      <c r="H9" s="852">
        <f t="shared" si="1"/>
        <v>0.1681410969891515</v>
      </c>
    </row>
    <row r="10" spans="1:8" x14ac:dyDescent="0.25">
      <c r="A10" s="552" t="s">
        <v>251</v>
      </c>
      <c r="B10" s="207">
        <v>11517646</v>
      </c>
      <c r="C10" s="208">
        <v>12399306</v>
      </c>
      <c r="D10" s="170">
        <f t="shared" si="0"/>
        <v>7.6548628079036396E-2</v>
      </c>
      <c r="E10" s="207">
        <v>72433709</v>
      </c>
      <c r="F10" s="208">
        <v>66966582</v>
      </c>
      <c r="G10" s="170">
        <f t="shared" si="2"/>
        <v>-7.5477661926714235E-2</v>
      </c>
      <c r="H10" s="852">
        <f t="shared" si="1"/>
        <v>0.11820657621918718</v>
      </c>
    </row>
    <row r="11" spans="1:8" x14ac:dyDescent="0.25">
      <c r="A11" s="552" t="s">
        <v>247</v>
      </c>
      <c r="B11" s="207">
        <v>14930098</v>
      </c>
      <c r="C11" s="208">
        <v>11237060</v>
      </c>
      <c r="D11" s="170">
        <f t="shared" si="0"/>
        <v>-0.24735524174054313</v>
      </c>
      <c r="E11" s="207">
        <v>78984505</v>
      </c>
      <c r="F11" s="208">
        <v>64611637</v>
      </c>
      <c r="G11" s="170">
        <f t="shared" si="2"/>
        <v>-0.18197072957537686</v>
      </c>
      <c r="H11" s="852">
        <f t="shared" si="1"/>
        <v>0.1140497269770608</v>
      </c>
    </row>
    <row r="12" spans="1:8" x14ac:dyDescent="0.25">
      <c r="A12" s="552" t="s">
        <v>262</v>
      </c>
      <c r="B12" s="207">
        <v>166557</v>
      </c>
      <c r="C12" s="208">
        <v>23114380</v>
      </c>
      <c r="D12" s="170" t="s">
        <v>214</v>
      </c>
      <c r="E12" s="207">
        <v>316757</v>
      </c>
      <c r="F12" s="208">
        <v>28159765</v>
      </c>
      <c r="G12" s="170" t="s">
        <v>214</v>
      </c>
      <c r="H12" s="852">
        <f t="shared" si="1"/>
        <v>4.9706425329978751E-2</v>
      </c>
    </row>
    <row r="13" spans="1:8" x14ac:dyDescent="0.25">
      <c r="A13" s="552" t="s">
        <v>253</v>
      </c>
      <c r="B13" s="207">
        <v>5442096</v>
      </c>
      <c r="C13" s="208">
        <v>5613187</v>
      </c>
      <c r="D13" s="170">
        <f t="shared" si="0"/>
        <v>3.1438438425194892E-2</v>
      </c>
      <c r="E13" s="207">
        <v>18248282</v>
      </c>
      <c r="F13" s="208">
        <v>23828286</v>
      </c>
      <c r="G13" s="170">
        <f t="shared" si="2"/>
        <v>0.30578242927197197</v>
      </c>
      <c r="H13" s="853">
        <f t="shared" si="1"/>
        <v>4.2060681926868994E-2</v>
      </c>
    </row>
    <row r="14" spans="1:8" x14ac:dyDescent="0.25">
      <c r="A14" s="552" t="s">
        <v>254</v>
      </c>
      <c r="B14" s="207">
        <v>8886671</v>
      </c>
      <c r="C14" s="208">
        <v>3685962</v>
      </c>
      <c r="D14" s="170">
        <f t="shared" si="0"/>
        <v>-0.58522578364834255</v>
      </c>
      <c r="E14" s="207">
        <v>30207757</v>
      </c>
      <c r="F14" s="208">
        <v>23654307</v>
      </c>
      <c r="G14" s="170">
        <f t="shared" si="2"/>
        <v>-0.21694593213259761</v>
      </c>
      <c r="H14" s="853">
        <f t="shared" si="1"/>
        <v>4.1753581559643475E-2</v>
      </c>
    </row>
    <row r="15" spans="1:8" x14ac:dyDescent="0.25">
      <c r="A15" s="552" t="s">
        <v>288</v>
      </c>
      <c r="B15" s="207">
        <v>221669</v>
      </c>
      <c r="C15" s="208">
        <v>3365030</v>
      </c>
      <c r="D15" s="170" t="s">
        <v>214</v>
      </c>
      <c r="E15" s="207">
        <v>1938776</v>
      </c>
      <c r="F15" s="208">
        <v>18864776</v>
      </c>
      <c r="G15" s="170">
        <f t="shared" si="2"/>
        <v>8.730250426041998</v>
      </c>
      <c r="H15" s="852">
        <f t="shared" si="1"/>
        <v>3.3299304152956365E-2</v>
      </c>
    </row>
    <row r="16" spans="1:8" x14ac:dyDescent="0.25">
      <c r="A16" s="552" t="s">
        <v>263</v>
      </c>
      <c r="B16" s="167">
        <v>3274930</v>
      </c>
      <c r="C16" s="168">
        <v>5191423</v>
      </c>
      <c r="D16" s="170">
        <f t="shared" si="0"/>
        <v>0.5852012104075508</v>
      </c>
      <c r="E16" s="167">
        <v>12870834</v>
      </c>
      <c r="F16" s="168">
        <v>17438501</v>
      </c>
      <c r="G16" s="170">
        <f t="shared" si="2"/>
        <v>0.35488508359287363</v>
      </c>
      <c r="H16" s="852">
        <f t="shared" si="1"/>
        <v>3.0781703889335005E-2</v>
      </c>
    </row>
    <row r="17" spans="1:8" x14ac:dyDescent="0.25">
      <c r="A17" s="552" t="s">
        <v>265</v>
      </c>
      <c r="B17" s="207">
        <v>15677162</v>
      </c>
      <c r="C17" s="208">
        <v>0</v>
      </c>
      <c r="D17" s="170" t="s">
        <v>215</v>
      </c>
      <c r="E17" s="207">
        <v>36069674</v>
      </c>
      <c r="F17" s="208">
        <v>15121253</v>
      </c>
      <c r="G17" s="170">
        <f t="shared" si="2"/>
        <v>-0.58077655484216462</v>
      </c>
      <c r="H17" s="852">
        <f t="shared" si="1"/>
        <v>2.6691395796101892E-2</v>
      </c>
    </row>
    <row r="18" spans="1:8" x14ac:dyDescent="0.25">
      <c r="A18" s="315" t="s">
        <v>891</v>
      </c>
      <c r="B18" s="207">
        <v>19150674</v>
      </c>
      <c r="C18" s="208">
        <v>22107184</v>
      </c>
      <c r="D18" s="170">
        <f>C18/B18-1</f>
        <v>0.15438151158544078</v>
      </c>
      <c r="E18" s="207">
        <v>90875987</v>
      </c>
      <c r="F18" s="854">
        <v>111267728</v>
      </c>
      <c r="G18" s="170">
        <f t="shared" si="2"/>
        <v>0.22439086136142872</v>
      </c>
      <c r="H18" s="852">
        <f t="shared" si="1"/>
        <v>0.19640508411445856</v>
      </c>
    </row>
    <row r="19" spans="1:8" x14ac:dyDescent="0.25">
      <c r="A19" s="553" t="s">
        <v>279</v>
      </c>
      <c r="B19" s="206">
        <f>SUM(B20:B30)</f>
        <v>86830803</v>
      </c>
      <c r="C19" s="209">
        <f>SUM(C20:C30)</f>
        <v>58622188</v>
      </c>
      <c r="D19" s="166">
        <f>C19/B19-1</f>
        <v>-0.32486875654023373</v>
      </c>
      <c r="E19" s="206">
        <f>+SUM(E20:E30)</f>
        <v>394329503</v>
      </c>
      <c r="F19" s="209">
        <f>+SUM(F20:F30)</f>
        <v>373630511</v>
      </c>
      <c r="G19" s="166">
        <f>F19/E19-1</f>
        <v>-5.2491613847112983E-2</v>
      </c>
      <c r="H19" s="855">
        <f>SUM(H20:H30)</f>
        <v>0.99999999999999989</v>
      </c>
    </row>
    <row r="20" spans="1:8" x14ac:dyDescent="0.25">
      <c r="A20" s="554" t="s">
        <v>247</v>
      </c>
      <c r="B20" s="441">
        <v>13912538</v>
      </c>
      <c r="C20" s="440">
        <v>17665900</v>
      </c>
      <c r="D20" s="170">
        <f t="shared" ref="D20:D53" si="3">C20/B20-1</f>
        <v>0.26978269529254839</v>
      </c>
      <c r="E20" s="441">
        <v>77625025</v>
      </c>
      <c r="F20" s="440">
        <v>99641880</v>
      </c>
      <c r="G20" s="170">
        <f t="shared" ref="G20:G54" si="4">F20/E20-1</f>
        <v>0.28363089094013172</v>
      </c>
      <c r="H20" s="852">
        <f t="shared" ref="H20:H30" si="5">+F20/$F$19</f>
        <v>0.2666856080177028</v>
      </c>
    </row>
    <row r="21" spans="1:8" x14ac:dyDescent="0.25">
      <c r="A21" s="554" t="s">
        <v>248</v>
      </c>
      <c r="B21" s="441">
        <v>7687502</v>
      </c>
      <c r="C21" s="440">
        <v>2927316</v>
      </c>
      <c r="D21" s="170">
        <f t="shared" si="3"/>
        <v>-0.61921102589631849</v>
      </c>
      <c r="E21" s="441">
        <v>76835819</v>
      </c>
      <c r="F21" s="440">
        <v>71246170</v>
      </c>
      <c r="G21" s="170">
        <f t="shared" si="4"/>
        <v>-7.2747958865382878E-2</v>
      </c>
      <c r="H21" s="852">
        <f t="shared" si="5"/>
        <v>0.19068616695492516</v>
      </c>
    </row>
    <row r="22" spans="1:8" x14ac:dyDescent="0.25">
      <c r="A22" s="554" t="s">
        <v>246</v>
      </c>
      <c r="B22" s="441">
        <v>14011844</v>
      </c>
      <c r="C22" s="440">
        <v>6189778</v>
      </c>
      <c r="D22" s="170">
        <f t="shared" si="3"/>
        <v>-0.55824672327211178</v>
      </c>
      <c r="E22" s="441">
        <v>38578626</v>
      </c>
      <c r="F22" s="440">
        <v>52480634</v>
      </c>
      <c r="G22" s="170">
        <f t="shared" si="4"/>
        <v>0.36035518735166971</v>
      </c>
      <c r="H22" s="852">
        <f t="shared" si="5"/>
        <v>0.14046131794627448</v>
      </c>
    </row>
    <row r="23" spans="1:8" x14ac:dyDescent="0.25">
      <c r="A23" s="554" t="s">
        <v>252</v>
      </c>
      <c r="B23" s="441">
        <v>1556090</v>
      </c>
      <c r="C23" s="440">
        <v>8576874</v>
      </c>
      <c r="D23" s="170">
        <f t="shared" si="3"/>
        <v>4.5118110135017897</v>
      </c>
      <c r="E23" s="441">
        <v>11495397</v>
      </c>
      <c r="F23" s="440">
        <v>18844724</v>
      </c>
      <c r="G23" s="170">
        <f t="shared" si="4"/>
        <v>0.63932781094902591</v>
      </c>
      <c r="H23" s="853">
        <f t="shared" si="5"/>
        <v>5.0436791014639597E-2</v>
      </c>
    </row>
    <row r="24" spans="1:8" x14ac:dyDescent="0.25">
      <c r="A24" s="554" t="s">
        <v>253</v>
      </c>
      <c r="B24" s="441">
        <v>2173658</v>
      </c>
      <c r="C24" s="440">
        <v>4698438</v>
      </c>
      <c r="D24" s="170">
        <f t="shared" si="3"/>
        <v>1.1615350712945642</v>
      </c>
      <c r="E24" s="441">
        <v>11335610</v>
      </c>
      <c r="F24" s="440">
        <v>18573688</v>
      </c>
      <c r="G24" s="170">
        <f t="shared" si="4"/>
        <v>0.63852567263693794</v>
      </c>
      <c r="H24" s="853">
        <f t="shared" si="5"/>
        <v>4.9711379165177441E-2</v>
      </c>
    </row>
    <row r="25" spans="1:8" x14ac:dyDescent="0.25">
      <c r="A25" s="554" t="s">
        <v>250</v>
      </c>
      <c r="B25" s="441">
        <v>13578957</v>
      </c>
      <c r="C25" s="440">
        <v>1465545</v>
      </c>
      <c r="D25" s="170">
        <f t="shared" si="3"/>
        <v>-0.89207234399519786</v>
      </c>
      <c r="E25" s="441">
        <v>27979830</v>
      </c>
      <c r="F25" s="440">
        <v>13348437</v>
      </c>
      <c r="G25" s="170">
        <f t="shared" si="4"/>
        <v>-0.52292644379897946</v>
      </c>
      <c r="H25" s="852">
        <f t="shared" si="5"/>
        <v>3.5726303412089384E-2</v>
      </c>
    </row>
    <row r="26" spans="1:8" x14ac:dyDescent="0.25">
      <c r="A26" s="554" t="s">
        <v>254</v>
      </c>
      <c r="B26" s="441">
        <v>3388932</v>
      </c>
      <c r="C26" s="440">
        <v>1225886</v>
      </c>
      <c r="D26" s="170">
        <f t="shared" si="3"/>
        <v>-0.63826774924961605</v>
      </c>
      <c r="E26" s="441">
        <v>18370291</v>
      </c>
      <c r="F26" s="440">
        <v>11463179</v>
      </c>
      <c r="G26" s="170">
        <f t="shared" si="4"/>
        <v>-0.37599360837561036</v>
      </c>
      <c r="H26" s="852">
        <f t="shared" si="5"/>
        <v>3.0680521698614703E-2</v>
      </c>
    </row>
    <row r="27" spans="1:8" x14ac:dyDescent="0.25">
      <c r="A27" s="554" t="s">
        <v>274</v>
      </c>
      <c r="B27" s="441">
        <v>603543</v>
      </c>
      <c r="C27" s="440">
        <v>1750311</v>
      </c>
      <c r="D27" s="170">
        <f t="shared" si="3"/>
        <v>1.9000601448446921</v>
      </c>
      <c r="E27" s="441">
        <v>1853928</v>
      </c>
      <c r="F27" s="440">
        <v>8093024</v>
      </c>
      <c r="G27" s="170">
        <f t="shared" si="4"/>
        <v>3.365338891262228</v>
      </c>
      <c r="H27" s="852">
        <f t="shared" si="5"/>
        <v>2.1660500847052077E-2</v>
      </c>
    </row>
    <row r="28" spans="1:8" x14ac:dyDescent="0.25">
      <c r="A28" s="554" t="s">
        <v>249</v>
      </c>
      <c r="B28" s="441">
        <v>980111</v>
      </c>
      <c r="C28" s="440">
        <v>4098928</v>
      </c>
      <c r="D28" s="170">
        <f t="shared" si="3"/>
        <v>3.1821059043312445</v>
      </c>
      <c r="E28" s="441">
        <v>18083250</v>
      </c>
      <c r="F28" s="440">
        <v>7852845</v>
      </c>
      <c r="G28" s="170">
        <f t="shared" si="4"/>
        <v>-0.56573928912114801</v>
      </c>
      <c r="H28" s="852">
        <f t="shared" si="5"/>
        <v>2.1017675935999777E-2</v>
      </c>
    </row>
    <row r="29" spans="1:8" x14ac:dyDescent="0.25">
      <c r="A29" s="554" t="s">
        <v>685</v>
      </c>
      <c r="B29" s="441">
        <v>7019926</v>
      </c>
      <c r="C29" s="440">
        <v>574601</v>
      </c>
      <c r="D29" s="170">
        <f t="shared" si="3"/>
        <v>-0.91814714286161991</v>
      </c>
      <c r="E29" s="441">
        <v>26012680</v>
      </c>
      <c r="F29" s="440">
        <v>7272376</v>
      </c>
      <c r="G29" s="170">
        <f t="shared" si="4"/>
        <v>-0.72042957511490546</v>
      </c>
      <c r="H29" s="852">
        <f t="shared" si="5"/>
        <v>1.9464084933898774E-2</v>
      </c>
    </row>
    <row r="30" spans="1:8" x14ac:dyDescent="0.25">
      <c r="A30" s="315" t="s">
        <v>892</v>
      </c>
      <c r="B30" s="441">
        <v>21917702</v>
      </c>
      <c r="C30" s="440">
        <v>9448611</v>
      </c>
      <c r="D30" s="170">
        <f t="shared" si="3"/>
        <v>-0.56890503393102065</v>
      </c>
      <c r="E30" s="207">
        <v>86159047</v>
      </c>
      <c r="F30" s="854">
        <v>64813554</v>
      </c>
      <c r="G30" s="170">
        <f t="shared" si="4"/>
        <v>-0.2477452309796323</v>
      </c>
      <c r="H30" s="852">
        <f t="shared" si="5"/>
        <v>0.1734696500736258</v>
      </c>
    </row>
    <row r="31" spans="1:8" x14ac:dyDescent="0.25">
      <c r="A31" s="553" t="s">
        <v>200</v>
      </c>
      <c r="B31" s="206">
        <f>SUM(B32:B42)</f>
        <v>64153214</v>
      </c>
      <c r="C31" s="209">
        <f>SUM(C32:C42)</f>
        <v>65966026</v>
      </c>
      <c r="D31" s="166">
        <f t="shared" si="3"/>
        <v>2.8257539832688749E-2</v>
      </c>
      <c r="E31" s="206">
        <f>+SUM(E32:E42)</f>
        <v>332133692</v>
      </c>
      <c r="F31" s="209">
        <f>+SUM(F32:F42)</f>
        <v>336481982</v>
      </c>
      <c r="G31" s="166">
        <f t="shared" si="4"/>
        <v>1.3091987066461197E-2</v>
      </c>
      <c r="H31" s="855">
        <f>SUM(H32:H42)</f>
        <v>1</v>
      </c>
    </row>
    <row r="32" spans="1:8" x14ac:dyDescent="0.25">
      <c r="A32" s="552" t="s">
        <v>291</v>
      </c>
      <c r="B32" s="207">
        <v>9580009</v>
      </c>
      <c r="C32" s="208">
        <v>4799498</v>
      </c>
      <c r="D32" s="170">
        <f t="shared" si="3"/>
        <v>-0.49900903015853115</v>
      </c>
      <c r="E32" s="207">
        <v>51836531</v>
      </c>
      <c r="F32" s="208">
        <v>50264977</v>
      </c>
      <c r="G32" s="170">
        <f t="shared" si="4"/>
        <v>-3.0317499448410223E-2</v>
      </c>
      <c r="H32" s="852">
        <f t="shared" ref="H32:H42" si="6">+F32/$F$31</f>
        <v>0.14938385913335472</v>
      </c>
    </row>
    <row r="33" spans="1:8" x14ac:dyDescent="0.25">
      <c r="A33" s="552" t="s">
        <v>257</v>
      </c>
      <c r="B33" s="207">
        <v>6093120</v>
      </c>
      <c r="C33" s="208">
        <v>8189529</v>
      </c>
      <c r="D33" s="170">
        <f t="shared" si="3"/>
        <v>0.34406166299038921</v>
      </c>
      <c r="E33" s="207">
        <v>28386435</v>
      </c>
      <c r="F33" s="208">
        <v>38166526</v>
      </c>
      <c r="G33" s="170">
        <f t="shared" si="4"/>
        <v>0.34453396490260224</v>
      </c>
      <c r="H33" s="852">
        <f t="shared" si="6"/>
        <v>0.11342814189676284</v>
      </c>
    </row>
    <row r="34" spans="1:8" x14ac:dyDescent="0.25">
      <c r="A34" s="552" t="s">
        <v>247</v>
      </c>
      <c r="B34" s="207">
        <v>2431842</v>
      </c>
      <c r="C34" s="208">
        <v>3640450</v>
      </c>
      <c r="D34" s="170">
        <f t="shared" si="3"/>
        <v>0.49699281450028421</v>
      </c>
      <c r="E34" s="207">
        <v>13790237</v>
      </c>
      <c r="F34" s="208">
        <v>17169883</v>
      </c>
      <c r="G34" s="170">
        <f t="shared" si="4"/>
        <v>0.24507526592907714</v>
      </c>
      <c r="H34" s="852">
        <f t="shared" si="6"/>
        <v>5.1027644624371003E-2</v>
      </c>
    </row>
    <row r="35" spans="1:8" x14ac:dyDescent="0.25">
      <c r="A35" s="552" t="s">
        <v>262</v>
      </c>
      <c r="B35" s="207">
        <v>4472662</v>
      </c>
      <c r="C35" s="208">
        <v>1956898</v>
      </c>
      <c r="D35" s="170">
        <f t="shared" si="3"/>
        <v>-0.562475769463465</v>
      </c>
      <c r="E35" s="207">
        <v>26208407</v>
      </c>
      <c r="F35" s="208">
        <v>16825607</v>
      </c>
      <c r="G35" s="170">
        <f t="shared" si="4"/>
        <v>-0.35800726079994105</v>
      </c>
      <c r="H35" s="852">
        <f t="shared" si="6"/>
        <v>5.0004481369228262E-2</v>
      </c>
    </row>
    <row r="36" spans="1:8" x14ac:dyDescent="0.25">
      <c r="A36" s="552" t="s">
        <v>286</v>
      </c>
      <c r="B36" s="207">
        <v>798317</v>
      </c>
      <c r="C36" s="208">
        <v>1865781</v>
      </c>
      <c r="D36" s="170">
        <f t="shared" si="3"/>
        <v>1.3371430146170007</v>
      </c>
      <c r="E36" s="207">
        <v>8836189</v>
      </c>
      <c r="F36" s="208">
        <v>11933151</v>
      </c>
      <c r="G36" s="170">
        <f t="shared" si="4"/>
        <v>0.3504861654724678</v>
      </c>
      <c r="H36" s="852">
        <f t="shared" si="6"/>
        <v>3.5464457648136417E-2</v>
      </c>
    </row>
    <row r="37" spans="1:8" x14ac:dyDescent="0.25">
      <c r="A37" s="552" t="s">
        <v>274</v>
      </c>
      <c r="B37" s="207">
        <v>739770</v>
      </c>
      <c r="C37" s="208">
        <v>2001106</v>
      </c>
      <c r="D37" s="170">
        <f t="shared" si="3"/>
        <v>1.7050380523676276</v>
      </c>
      <c r="E37" s="207">
        <v>4550792</v>
      </c>
      <c r="F37" s="208">
        <v>11230635</v>
      </c>
      <c r="G37" s="170">
        <f t="shared" si="4"/>
        <v>1.4678418613727016</v>
      </c>
      <c r="H37" s="852">
        <f t="shared" si="6"/>
        <v>3.3376631144546691E-2</v>
      </c>
    </row>
    <row r="38" spans="1:8" x14ac:dyDescent="0.25">
      <c r="A38" s="552" t="s">
        <v>253</v>
      </c>
      <c r="B38" s="207">
        <v>1265505</v>
      </c>
      <c r="C38" s="208">
        <v>4187851</v>
      </c>
      <c r="D38" s="170">
        <f t="shared" si="3"/>
        <v>2.3092330729629675</v>
      </c>
      <c r="E38" s="207">
        <v>7179009</v>
      </c>
      <c r="F38" s="208">
        <v>10764800</v>
      </c>
      <c r="G38" s="170">
        <f t="shared" si="4"/>
        <v>0.49948272804784066</v>
      </c>
      <c r="H38" s="852">
        <f t="shared" si="6"/>
        <v>3.1992203374503425E-2</v>
      </c>
    </row>
    <row r="39" spans="1:8" x14ac:dyDescent="0.25">
      <c r="A39" s="552" t="s">
        <v>252</v>
      </c>
      <c r="B39" s="207">
        <v>0</v>
      </c>
      <c r="C39" s="208">
        <v>3521783</v>
      </c>
      <c r="D39" s="170" t="s">
        <v>214</v>
      </c>
      <c r="E39" s="207">
        <v>0</v>
      </c>
      <c r="F39" s="208">
        <v>10412081</v>
      </c>
      <c r="G39" s="170" t="s">
        <v>214</v>
      </c>
      <c r="H39" s="852">
        <f t="shared" si="6"/>
        <v>3.0943948136872304E-2</v>
      </c>
    </row>
    <row r="40" spans="1:8" x14ac:dyDescent="0.25">
      <c r="A40" s="552" t="s">
        <v>266</v>
      </c>
      <c r="B40" s="207">
        <v>806270</v>
      </c>
      <c r="C40" s="208">
        <v>1671284</v>
      </c>
      <c r="D40" s="170">
        <f t="shared" si="3"/>
        <v>1.0728589678395575</v>
      </c>
      <c r="E40" s="207">
        <v>3598809</v>
      </c>
      <c r="F40" s="208">
        <v>9513784</v>
      </c>
      <c r="G40" s="170">
        <f t="shared" si="4"/>
        <v>1.6435923662522796</v>
      </c>
      <c r="H40" s="852">
        <f t="shared" si="6"/>
        <v>2.8274274727732671E-2</v>
      </c>
    </row>
    <row r="41" spans="1:8" x14ac:dyDescent="0.25">
      <c r="A41" s="552" t="s">
        <v>366</v>
      </c>
      <c r="B41" s="207">
        <v>4412015</v>
      </c>
      <c r="C41" s="208">
        <v>1733206</v>
      </c>
      <c r="D41" s="170">
        <f t="shared" si="3"/>
        <v>-0.60716226032776399</v>
      </c>
      <c r="E41" s="207">
        <v>12071540</v>
      </c>
      <c r="F41" s="208">
        <v>8736688</v>
      </c>
      <c r="G41" s="170">
        <f t="shared" si="4"/>
        <v>-0.27625737892596969</v>
      </c>
      <c r="H41" s="852">
        <f t="shared" si="6"/>
        <v>2.596480188350769E-2</v>
      </c>
    </row>
    <row r="42" spans="1:8" x14ac:dyDescent="0.25">
      <c r="A42" s="315" t="s">
        <v>893</v>
      </c>
      <c r="B42" s="207">
        <v>33553704</v>
      </c>
      <c r="C42" s="208">
        <v>32398640</v>
      </c>
      <c r="D42" s="170">
        <f t="shared" si="3"/>
        <v>-3.4424336579949588E-2</v>
      </c>
      <c r="E42" s="207">
        <v>175675743</v>
      </c>
      <c r="F42" s="854">
        <v>151463850</v>
      </c>
      <c r="G42" s="170">
        <f t="shared" si="4"/>
        <v>-0.13782149195179438</v>
      </c>
      <c r="H42" s="852">
        <f t="shared" si="6"/>
        <v>0.45013955606098399</v>
      </c>
    </row>
    <row r="43" spans="1:8" x14ac:dyDescent="0.25">
      <c r="A43" s="553" t="s">
        <v>280</v>
      </c>
      <c r="B43" s="206">
        <f>SUM(B44:B54)</f>
        <v>110969200</v>
      </c>
      <c r="C43" s="209">
        <f>SUM(C44:C54)</f>
        <v>205166103</v>
      </c>
      <c r="D43" s="166">
        <f t="shared" si="3"/>
        <v>0.84885628624879694</v>
      </c>
      <c r="E43" s="206">
        <f>+SUM(E44:E54)</f>
        <v>507126969</v>
      </c>
      <c r="F43" s="209">
        <f>+SUM(F44:F54)</f>
        <v>927290685</v>
      </c>
      <c r="G43" s="166">
        <f t="shared" si="4"/>
        <v>0.82851779077834853</v>
      </c>
      <c r="H43" s="855">
        <f>SUM(H44:H54)</f>
        <v>1</v>
      </c>
    </row>
    <row r="44" spans="1:8" x14ac:dyDescent="0.25">
      <c r="A44" s="552" t="s">
        <v>250</v>
      </c>
      <c r="B44" s="207">
        <v>17327613</v>
      </c>
      <c r="C44" s="208">
        <v>70367774</v>
      </c>
      <c r="D44" s="170">
        <f t="shared" si="3"/>
        <v>3.0610194837569376</v>
      </c>
      <c r="E44" s="207">
        <v>97795202</v>
      </c>
      <c r="F44" s="208">
        <v>216949421</v>
      </c>
      <c r="G44" s="170">
        <f t="shared" si="4"/>
        <v>1.2184055716762057</v>
      </c>
      <c r="H44" s="852">
        <f t="shared" ref="H44:H54" si="7">+F44/$F$43</f>
        <v>0.23396053094181574</v>
      </c>
    </row>
    <row r="45" spans="1:8" x14ac:dyDescent="0.25">
      <c r="A45" s="552" t="s">
        <v>273</v>
      </c>
      <c r="B45" s="207">
        <v>8762484</v>
      </c>
      <c r="C45" s="208">
        <v>24603486</v>
      </c>
      <c r="D45" s="170">
        <f t="shared" si="3"/>
        <v>1.8078209329683226</v>
      </c>
      <c r="E45" s="207">
        <v>43178856</v>
      </c>
      <c r="F45" s="208">
        <v>149828697</v>
      </c>
      <c r="G45" s="170">
        <f t="shared" si="4"/>
        <v>2.4699552253074977</v>
      </c>
      <c r="H45" s="852">
        <f t="shared" si="7"/>
        <v>0.16157683822737851</v>
      </c>
    </row>
    <row r="46" spans="1:8" x14ac:dyDescent="0.25">
      <c r="A46" s="552" t="s">
        <v>262</v>
      </c>
      <c r="B46" s="207">
        <v>25039875</v>
      </c>
      <c r="C46" s="208">
        <v>8250418</v>
      </c>
      <c r="D46" s="170">
        <f t="shared" si="3"/>
        <v>-0.67050881843459686</v>
      </c>
      <c r="E46" s="207">
        <v>65878864</v>
      </c>
      <c r="F46" s="208">
        <v>75119958</v>
      </c>
      <c r="G46" s="170">
        <f t="shared" si="4"/>
        <v>0.14027403386919368</v>
      </c>
      <c r="H46" s="852">
        <f t="shared" si="7"/>
        <v>8.1010150554893148E-2</v>
      </c>
    </row>
    <row r="47" spans="1:8" x14ac:dyDescent="0.25">
      <c r="A47" s="552" t="s">
        <v>248</v>
      </c>
      <c r="B47" s="207">
        <v>7683975</v>
      </c>
      <c r="C47" s="208">
        <v>12953139</v>
      </c>
      <c r="D47" s="170">
        <f t="shared" si="3"/>
        <v>0.68573414150878942</v>
      </c>
      <c r="E47" s="207">
        <v>43326195</v>
      </c>
      <c r="F47" s="208">
        <v>74610685</v>
      </c>
      <c r="G47" s="170">
        <f t="shared" si="4"/>
        <v>0.7220687161658208</v>
      </c>
      <c r="H47" s="852">
        <f t="shared" si="7"/>
        <v>8.0460945210508616E-2</v>
      </c>
    </row>
    <row r="48" spans="1:8" x14ac:dyDescent="0.25">
      <c r="A48" s="552" t="s">
        <v>247</v>
      </c>
      <c r="B48" s="207">
        <v>5819365</v>
      </c>
      <c r="C48" s="208">
        <v>15503560</v>
      </c>
      <c r="D48" s="170">
        <f t="shared" si="3"/>
        <v>1.6641325986598194</v>
      </c>
      <c r="E48" s="207">
        <v>27735722</v>
      </c>
      <c r="F48" s="208">
        <v>45846409</v>
      </c>
      <c r="G48" s="170">
        <f t="shared" si="4"/>
        <v>0.65297333885881903</v>
      </c>
      <c r="H48" s="852">
        <f t="shared" si="7"/>
        <v>4.9441248296374293E-2</v>
      </c>
    </row>
    <row r="49" spans="1:8" x14ac:dyDescent="0.25">
      <c r="A49" s="552" t="s">
        <v>249</v>
      </c>
      <c r="B49" s="207">
        <v>5447961</v>
      </c>
      <c r="C49" s="208">
        <v>1855597</v>
      </c>
      <c r="D49" s="170">
        <f t="shared" si="3"/>
        <v>-0.65939605661641121</v>
      </c>
      <c r="E49" s="207">
        <v>40688865</v>
      </c>
      <c r="F49" s="208">
        <v>33690116</v>
      </c>
      <c r="G49" s="170">
        <f t="shared" si="4"/>
        <v>-0.17200649366847665</v>
      </c>
      <c r="H49" s="852">
        <f t="shared" si="7"/>
        <v>3.6331774431660552E-2</v>
      </c>
    </row>
    <row r="50" spans="1:8" x14ac:dyDescent="0.25">
      <c r="A50" s="552" t="s">
        <v>261</v>
      </c>
      <c r="B50" s="207">
        <v>1058514</v>
      </c>
      <c r="C50" s="208">
        <v>7951788</v>
      </c>
      <c r="D50" s="170">
        <f t="shared" si="3"/>
        <v>6.5122180717496416</v>
      </c>
      <c r="E50" s="207">
        <v>3715326</v>
      </c>
      <c r="F50" s="208">
        <v>32660298</v>
      </c>
      <c r="G50" s="170">
        <f t="shared" si="4"/>
        <v>7.7906950830155957</v>
      </c>
      <c r="H50" s="852">
        <f t="shared" si="7"/>
        <v>3.5221207899872306E-2</v>
      </c>
    </row>
    <row r="51" spans="1:8" x14ac:dyDescent="0.25">
      <c r="A51" s="552" t="s">
        <v>253</v>
      </c>
      <c r="B51" s="207">
        <v>2344392</v>
      </c>
      <c r="C51" s="208">
        <v>5251468</v>
      </c>
      <c r="D51" s="170">
        <f t="shared" si="3"/>
        <v>1.2400127623707982</v>
      </c>
      <c r="E51" s="207">
        <v>9102408</v>
      </c>
      <c r="F51" s="208">
        <v>30500952</v>
      </c>
      <c r="G51" s="170">
        <f t="shared" si="4"/>
        <v>2.3508662762644787</v>
      </c>
      <c r="H51" s="852">
        <f t="shared" si="7"/>
        <v>3.2892546526551165E-2</v>
      </c>
    </row>
    <row r="52" spans="1:8" x14ac:dyDescent="0.25">
      <c r="A52" s="552" t="s">
        <v>685</v>
      </c>
      <c r="B52" s="207">
        <v>2992388</v>
      </c>
      <c r="C52" s="208">
        <v>3513708</v>
      </c>
      <c r="D52" s="170">
        <f t="shared" si="3"/>
        <v>0.17421537581356428</v>
      </c>
      <c r="E52" s="207">
        <v>5339614</v>
      </c>
      <c r="F52" s="208">
        <v>23717572</v>
      </c>
      <c r="G52" s="170">
        <f t="shared" si="4"/>
        <v>3.4418139588367245</v>
      </c>
      <c r="H52" s="852">
        <f t="shared" si="7"/>
        <v>2.5577278391403231E-2</v>
      </c>
    </row>
    <row r="53" spans="1:8" x14ac:dyDescent="0.25">
      <c r="A53" s="552" t="s">
        <v>252</v>
      </c>
      <c r="B53" s="207">
        <v>1040006</v>
      </c>
      <c r="C53" s="208">
        <v>5415972</v>
      </c>
      <c r="D53" s="170">
        <f t="shared" si="3"/>
        <v>4.2076353405653428</v>
      </c>
      <c r="E53" s="207">
        <v>7611245</v>
      </c>
      <c r="F53" s="208">
        <v>17805104</v>
      </c>
      <c r="G53" s="170">
        <f t="shared" si="4"/>
        <v>1.3393155784631818</v>
      </c>
      <c r="H53" s="852">
        <f t="shared" si="7"/>
        <v>1.9201210891059473E-2</v>
      </c>
    </row>
    <row r="54" spans="1:8" x14ac:dyDescent="0.25">
      <c r="A54" s="315" t="s">
        <v>894</v>
      </c>
      <c r="B54" s="207">
        <v>33452627</v>
      </c>
      <c r="C54" s="208">
        <v>49499193</v>
      </c>
      <c r="D54" s="170">
        <f>C54/B54-1</f>
        <v>0.47968029536215506</v>
      </c>
      <c r="E54" s="207">
        <v>162754672</v>
      </c>
      <c r="F54" s="854">
        <v>226561473</v>
      </c>
      <c r="G54" s="170">
        <f t="shared" si="4"/>
        <v>0.39204282258637702</v>
      </c>
      <c r="H54" s="852">
        <f t="shared" si="7"/>
        <v>0.244326268628483</v>
      </c>
    </row>
    <row r="55" spans="1:8" x14ac:dyDescent="0.25">
      <c r="A55" s="553" t="s">
        <v>281</v>
      </c>
      <c r="B55" s="206">
        <f>SUM(B56:B66)</f>
        <v>59871763</v>
      </c>
      <c r="C55" s="209">
        <f>SUM(C56:C66)</f>
        <v>127812696</v>
      </c>
      <c r="D55" s="166">
        <f>C55/B55-1</f>
        <v>1.1347742173551829</v>
      </c>
      <c r="E55" s="206">
        <f>+SUM(E56:E66)</f>
        <v>343621407</v>
      </c>
      <c r="F55" s="209">
        <f>+SUM(F56:F66)</f>
        <v>704926750</v>
      </c>
      <c r="G55" s="166">
        <f>F55/E55-1</f>
        <v>1.0514634293433294</v>
      </c>
      <c r="H55" s="855">
        <f>SUM(H56:H66)</f>
        <v>0.99999999999999989</v>
      </c>
    </row>
    <row r="56" spans="1:8" x14ac:dyDescent="0.25">
      <c r="A56" s="552" t="s">
        <v>248</v>
      </c>
      <c r="B56" s="207">
        <v>0</v>
      </c>
      <c r="C56" s="208">
        <v>34289022</v>
      </c>
      <c r="D56" s="170" t="s">
        <v>214</v>
      </c>
      <c r="E56" s="207">
        <v>0</v>
      </c>
      <c r="F56" s="208">
        <v>180809760</v>
      </c>
      <c r="G56" s="170" t="s">
        <v>214</v>
      </c>
      <c r="H56" s="852">
        <f t="shared" ref="H56:H66" si="8">+F56/$F$55</f>
        <v>0.25649439463036405</v>
      </c>
    </row>
    <row r="57" spans="1:8" x14ac:dyDescent="0.25">
      <c r="A57" s="552" t="s">
        <v>273</v>
      </c>
      <c r="B57" s="207">
        <v>17716175</v>
      </c>
      <c r="C57" s="208">
        <v>27066060</v>
      </c>
      <c r="D57" s="170">
        <f t="shared" ref="D57:D66" si="9">(C57-B57)/B57</f>
        <v>0.52775980142440448</v>
      </c>
      <c r="E57" s="207">
        <v>82700415</v>
      </c>
      <c r="F57" s="208">
        <v>157505744</v>
      </c>
      <c r="G57" s="170">
        <f t="shared" ref="G57:G66" si="10">(F57-E57)/E57</f>
        <v>0.90453390106929932</v>
      </c>
      <c r="H57" s="852">
        <f t="shared" si="8"/>
        <v>0.22343561795605005</v>
      </c>
    </row>
    <row r="58" spans="1:8" x14ac:dyDescent="0.25">
      <c r="A58" s="552" t="s">
        <v>261</v>
      </c>
      <c r="B58" s="207">
        <v>6458165</v>
      </c>
      <c r="C58" s="208">
        <v>7903224</v>
      </c>
      <c r="D58" s="170">
        <f t="shared" si="9"/>
        <v>0.22375690308315133</v>
      </c>
      <c r="E58" s="207">
        <v>40382575</v>
      </c>
      <c r="F58" s="208">
        <v>44511656</v>
      </c>
      <c r="G58" s="170">
        <f t="shared" si="10"/>
        <v>0.102249076489055</v>
      </c>
      <c r="H58" s="852">
        <f t="shared" si="8"/>
        <v>6.3143661380420019E-2</v>
      </c>
    </row>
    <row r="59" spans="1:8" x14ac:dyDescent="0.25">
      <c r="A59" s="552" t="s">
        <v>262</v>
      </c>
      <c r="B59" s="207">
        <v>511101</v>
      </c>
      <c r="C59" s="208">
        <v>6033033</v>
      </c>
      <c r="D59" s="170" t="s">
        <v>214</v>
      </c>
      <c r="E59" s="207">
        <v>2535378</v>
      </c>
      <c r="F59" s="208">
        <v>38298151</v>
      </c>
      <c r="G59" s="170" t="s">
        <v>214</v>
      </c>
      <c r="H59" s="852">
        <f t="shared" si="8"/>
        <v>5.4329263288703404E-2</v>
      </c>
    </row>
    <row r="60" spans="1:8" x14ac:dyDescent="0.25">
      <c r="A60" s="552" t="s">
        <v>263</v>
      </c>
      <c r="B60" s="207">
        <v>1263967</v>
      </c>
      <c r="C60" s="208">
        <v>5618175</v>
      </c>
      <c r="D60" s="170">
        <f t="shared" si="9"/>
        <v>3.4448747475210983</v>
      </c>
      <c r="E60" s="207">
        <v>22632411</v>
      </c>
      <c r="F60" s="208">
        <v>32413222</v>
      </c>
      <c r="G60" s="170">
        <f t="shared" si="10"/>
        <v>0.43215948137385807</v>
      </c>
      <c r="H60" s="852">
        <f t="shared" si="8"/>
        <v>4.5980978874755427E-2</v>
      </c>
    </row>
    <row r="61" spans="1:8" x14ac:dyDescent="0.25">
      <c r="A61" s="552" t="s">
        <v>257</v>
      </c>
      <c r="B61" s="207">
        <v>4240613</v>
      </c>
      <c r="C61" s="208">
        <v>5670198</v>
      </c>
      <c r="D61" s="170">
        <f t="shared" si="9"/>
        <v>0.33711753465831473</v>
      </c>
      <c r="E61" s="207">
        <v>32553829</v>
      </c>
      <c r="F61" s="208">
        <v>28883686</v>
      </c>
      <c r="G61" s="170">
        <f t="shared" si="10"/>
        <v>-0.11274074702548816</v>
      </c>
      <c r="H61" s="852">
        <f t="shared" si="8"/>
        <v>4.0974024606102694E-2</v>
      </c>
    </row>
    <row r="62" spans="1:8" x14ac:dyDescent="0.25">
      <c r="A62" s="552" t="s">
        <v>753</v>
      </c>
      <c r="B62" s="207">
        <v>3273321</v>
      </c>
      <c r="C62" s="208">
        <v>3291817</v>
      </c>
      <c r="D62" s="170">
        <f t="shared" si="9"/>
        <v>5.6505304551554827E-3</v>
      </c>
      <c r="E62" s="207">
        <v>17203733</v>
      </c>
      <c r="F62" s="208">
        <v>20903182</v>
      </c>
      <c r="G62" s="170">
        <f t="shared" si="10"/>
        <v>0.21503757353127953</v>
      </c>
      <c r="H62" s="852">
        <f t="shared" si="8"/>
        <v>2.9652984512220596E-2</v>
      </c>
    </row>
    <row r="63" spans="1:8" x14ac:dyDescent="0.25">
      <c r="A63" s="552" t="s">
        <v>266</v>
      </c>
      <c r="B63" s="207">
        <v>1692841</v>
      </c>
      <c r="C63" s="208">
        <v>5059289</v>
      </c>
      <c r="D63" s="170">
        <f t="shared" si="9"/>
        <v>1.9886380351137525</v>
      </c>
      <c r="E63" s="207">
        <v>9830681</v>
      </c>
      <c r="F63" s="208">
        <v>17970045</v>
      </c>
      <c r="G63" s="170">
        <f t="shared" si="10"/>
        <v>0.82795525559216088</v>
      </c>
      <c r="H63" s="852">
        <f t="shared" si="8"/>
        <v>2.5492074176501317E-2</v>
      </c>
    </row>
    <row r="64" spans="1:8" x14ac:dyDescent="0.25">
      <c r="A64" s="552" t="s">
        <v>264</v>
      </c>
      <c r="B64" s="207">
        <v>3220447</v>
      </c>
      <c r="C64" s="208">
        <v>463626</v>
      </c>
      <c r="D64" s="170">
        <f t="shared" si="9"/>
        <v>-0.85603675514610233</v>
      </c>
      <c r="E64" s="207">
        <v>19637889</v>
      </c>
      <c r="F64" s="208">
        <v>17081044</v>
      </c>
      <c r="G64" s="170">
        <f t="shared" si="10"/>
        <v>-0.13019958509797055</v>
      </c>
      <c r="H64" s="852">
        <f t="shared" si="8"/>
        <v>2.4230948818441064E-2</v>
      </c>
    </row>
    <row r="65" spans="1:8" x14ac:dyDescent="0.25">
      <c r="A65" s="552" t="s">
        <v>265</v>
      </c>
      <c r="B65" s="207">
        <v>2164342</v>
      </c>
      <c r="C65" s="208">
        <v>3136076</v>
      </c>
      <c r="D65" s="170">
        <f t="shared" si="9"/>
        <v>0.4489743303045452</v>
      </c>
      <c r="E65" s="207">
        <v>16065693</v>
      </c>
      <c r="F65" s="208">
        <v>16333511</v>
      </c>
      <c r="G65" s="170">
        <f t="shared" si="10"/>
        <v>1.6670180365079799E-2</v>
      </c>
      <c r="H65" s="852">
        <f t="shared" si="8"/>
        <v>2.3170508141448738E-2</v>
      </c>
    </row>
    <row r="66" spans="1:8" x14ac:dyDescent="0.25">
      <c r="A66" s="315" t="s">
        <v>895</v>
      </c>
      <c r="B66" s="207">
        <v>19330791</v>
      </c>
      <c r="C66" s="208">
        <v>29282176</v>
      </c>
      <c r="D66" s="170">
        <f t="shared" si="9"/>
        <v>0.51479450582234321</v>
      </c>
      <c r="E66" s="207">
        <v>100078803</v>
      </c>
      <c r="F66" s="854">
        <v>150216749</v>
      </c>
      <c r="G66" s="170">
        <f t="shared" si="10"/>
        <v>0.5009846690512475</v>
      </c>
      <c r="H66" s="852">
        <f t="shared" si="8"/>
        <v>0.21309554361499261</v>
      </c>
    </row>
    <row r="67" spans="1:8" x14ac:dyDescent="0.25">
      <c r="A67" s="553" t="s">
        <v>220</v>
      </c>
      <c r="B67" s="206">
        <f>SUM(B68:B78)</f>
        <v>50354737</v>
      </c>
      <c r="C67" s="209">
        <f>SUM(C68:C78)</f>
        <v>88901837</v>
      </c>
      <c r="D67" s="166">
        <f>C67/B67-1</f>
        <v>0.76551089920298865</v>
      </c>
      <c r="E67" s="206">
        <f>+SUM(E68:E78)</f>
        <v>247418238</v>
      </c>
      <c r="F67" s="209">
        <f>+SUM(F68:F78)</f>
        <v>395627149</v>
      </c>
      <c r="G67" s="166">
        <f>F67/E67-1</f>
        <v>0.59902177057780204</v>
      </c>
      <c r="H67" s="855">
        <f>SUM(H68:H78)</f>
        <v>0.99999999999999989</v>
      </c>
    </row>
    <row r="68" spans="1:8" x14ac:dyDescent="0.25">
      <c r="A68" s="552" t="s">
        <v>252</v>
      </c>
      <c r="B68" s="207">
        <v>88000</v>
      </c>
      <c r="C68" s="208">
        <v>26649235</v>
      </c>
      <c r="D68" s="170" t="s">
        <v>214</v>
      </c>
      <c r="E68" s="207">
        <v>22066415</v>
      </c>
      <c r="F68" s="208">
        <v>111828368</v>
      </c>
      <c r="G68" s="170">
        <f t="shared" ref="G68:G78" si="11">F68/E68-1</f>
        <v>4.0678086132251208</v>
      </c>
      <c r="H68" s="852">
        <f t="shared" ref="H68:H78" si="12">+F68/$F$67</f>
        <v>0.28266100615860412</v>
      </c>
    </row>
    <row r="69" spans="1:8" x14ac:dyDescent="0.25">
      <c r="A69" s="552" t="s">
        <v>249</v>
      </c>
      <c r="B69" s="207">
        <v>3839007</v>
      </c>
      <c r="C69" s="208">
        <v>9984961</v>
      </c>
      <c r="D69" s="170">
        <f t="shared" ref="D69:D77" si="13">C69/B69-1</f>
        <v>1.6009228428080489</v>
      </c>
      <c r="E69" s="207">
        <v>22006872</v>
      </c>
      <c r="F69" s="208">
        <v>43565319</v>
      </c>
      <c r="G69" s="170">
        <f t="shared" si="11"/>
        <v>0.97962341036018197</v>
      </c>
      <c r="H69" s="853">
        <f t="shared" si="12"/>
        <v>0.1101171118061971</v>
      </c>
    </row>
    <row r="70" spans="1:8" x14ac:dyDescent="0.25">
      <c r="A70" s="552" t="s">
        <v>247</v>
      </c>
      <c r="B70" s="207">
        <v>2426673</v>
      </c>
      <c r="C70" s="208">
        <v>12645670</v>
      </c>
      <c r="D70" s="170">
        <f t="shared" si="13"/>
        <v>4.211114146817474</v>
      </c>
      <c r="E70" s="207">
        <v>8799797</v>
      </c>
      <c r="F70" s="208">
        <v>43438907</v>
      </c>
      <c r="G70" s="170">
        <f t="shared" si="11"/>
        <v>3.9363533045137293</v>
      </c>
      <c r="H70" s="853">
        <f t="shared" si="12"/>
        <v>0.10979758873929049</v>
      </c>
    </row>
    <row r="71" spans="1:8" x14ac:dyDescent="0.25">
      <c r="A71" s="552" t="s">
        <v>250</v>
      </c>
      <c r="B71" s="207">
        <v>3949133</v>
      </c>
      <c r="C71" s="208">
        <v>2638977</v>
      </c>
      <c r="D71" s="170">
        <f t="shared" si="13"/>
        <v>-0.33175788204651502</v>
      </c>
      <c r="E71" s="207">
        <v>38482781</v>
      </c>
      <c r="F71" s="208">
        <v>31884205</v>
      </c>
      <c r="G71" s="170">
        <f t="shared" si="11"/>
        <v>-0.17146827304398815</v>
      </c>
      <c r="H71" s="852">
        <f t="shared" si="12"/>
        <v>8.0591549595601691E-2</v>
      </c>
    </row>
    <row r="72" spans="1:8" x14ac:dyDescent="0.25">
      <c r="A72" s="552" t="s">
        <v>264</v>
      </c>
      <c r="B72" s="207">
        <v>1401585</v>
      </c>
      <c r="C72" s="208">
        <v>6886677</v>
      </c>
      <c r="D72" s="170">
        <f t="shared" si="13"/>
        <v>3.9134922248739823</v>
      </c>
      <c r="E72" s="207">
        <v>7843835</v>
      </c>
      <c r="F72" s="208">
        <v>26848604</v>
      </c>
      <c r="G72" s="170">
        <f t="shared" si="11"/>
        <v>2.4228925009258866</v>
      </c>
      <c r="H72" s="852">
        <f t="shared" si="12"/>
        <v>6.786340135620976E-2</v>
      </c>
    </row>
    <row r="73" spans="1:8" x14ac:dyDescent="0.25">
      <c r="A73" s="552" t="s">
        <v>640</v>
      </c>
      <c r="B73" s="207">
        <v>2595044</v>
      </c>
      <c r="C73" s="208">
        <v>5963933</v>
      </c>
      <c r="D73" s="170">
        <f t="shared" si="13"/>
        <v>1.2982011094994923</v>
      </c>
      <c r="E73" s="207">
        <v>7021944</v>
      </c>
      <c r="F73" s="208">
        <v>18374420</v>
      </c>
      <c r="G73" s="170">
        <f t="shared" si="11"/>
        <v>1.6167141179137858</v>
      </c>
      <c r="H73" s="852">
        <f t="shared" si="12"/>
        <v>4.6443779317076141E-2</v>
      </c>
    </row>
    <row r="74" spans="1:8" x14ac:dyDescent="0.25">
      <c r="A74" s="552" t="s">
        <v>274</v>
      </c>
      <c r="B74" s="207">
        <v>4354073</v>
      </c>
      <c r="C74" s="208">
        <v>2671760</v>
      </c>
      <c r="D74" s="170">
        <f t="shared" si="13"/>
        <v>-0.38637684760912372</v>
      </c>
      <c r="E74" s="207">
        <v>14170306</v>
      </c>
      <c r="F74" s="208">
        <v>11774948</v>
      </c>
      <c r="G74" s="170">
        <f t="shared" si="11"/>
        <v>-0.16904066856424982</v>
      </c>
      <c r="H74" s="852">
        <f t="shared" si="12"/>
        <v>2.9762740069185698E-2</v>
      </c>
    </row>
    <row r="75" spans="1:8" x14ac:dyDescent="0.25">
      <c r="A75" s="552" t="s">
        <v>685</v>
      </c>
      <c r="B75" s="207">
        <v>4205503</v>
      </c>
      <c r="C75" s="208">
        <v>5050207</v>
      </c>
      <c r="D75" s="170">
        <f t="shared" si="13"/>
        <v>0.20085682972999908</v>
      </c>
      <c r="E75" s="207">
        <v>5299077</v>
      </c>
      <c r="F75" s="208">
        <v>11444803</v>
      </c>
      <c r="G75" s="170">
        <f t="shared" si="11"/>
        <v>1.1597729189441859</v>
      </c>
      <c r="H75" s="852">
        <f t="shared" si="12"/>
        <v>2.8928254870597872E-2</v>
      </c>
    </row>
    <row r="76" spans="1:8" x14ac:dyDescent="0.25">
      <c r="A76" s="552" t="s">
        <v>288</v>
      </c>
      <c r="B76" s="207">
        <v>2316974</v>
      </c>
      <c r="C76" s="208">
        <v>1258807</v>
      </c>
      <c r="D76" s="170">
        <f t="shared" si="13"/>
        <v>-0.45670214685188526</v>
      </c>
      <c r="E76" s="207">
        <v>7282773</v>
      </c>
      <c r="F76" s="208">
        <v>11224928</v>
      </c>
      <c r="G76" s="170">
        <f t="shared" si="11"/>
        <v>0.54129862347762314</v>
      </c>
      <c r="H76" s="852">
        <f t="shared" si="12"/>
        <v>2.8372491696721246E-2</v>
      </c>
    </row>
    <row r="77" spans="1:8" x14ac:dyDescent="0.25">
      <c r="A77" s="552" t="s">
        <v>262</v>
      </c>
      <c r="B77" s="207">
        <v>9454578</v>
      </c>
      <c r="C77" s="208">
        <v>1584128</v>
      </c>
      <c r="D77" s="170">
        <f t="shared" si="13"/>
        <v>-0.83244857676355311</v>
      </c>
      <c r="E77" s="207">
        <v>40311537</v>
      </c>
      <c r="F77" s="208">
        <v>10794503</v>
      </c>
      <c r="G77" s="170">
        <f t="shared" si="11"/>
        <v>-0.73222298618879256</v>
      </c>
      <c r="H77" s="852">
        <f t="shared" si="12"/>
        <v>2.7284535521094888E-2</v>
      </c>
    </row>
    <row r="78" spans="1:8" x14ac:dyDescent="0.25">
      <c r="A78" s="315" t="s">
        <v>896</v>
      </c>
      <c r="B78" s="207">
        <v>15724167</v>
      </c>
      <c r="C78" s="208">
        <v>13567482</v>
      </c>
      <c r="D78" s="170">
        <f>C78/B78-1</f>
        <v>-0.13715734512359223</v>
      </c>
      <c r="E78" s="207">
        <v>74132901</v>
      </c>
      <c r="F78" s="854">
        <v>74448144</v>
      </c>
      <c r="G78" s="170">
        <f t="shared" si="11"/>
        <v>4.2524033964352892E-3</v>
      </c>
      <c r="H78" s="852">
        <f t="shared" si="12"/>
        <v>0.18817754086942098</v>
      </c>
    </row>
    <row r="79" spans="1:8" s="1" customFormat="1" ht="16.5" customHeight="1" thickBot="1" x14ac:dyDescent="0.3">
      <c r="A79" s="555" t="s">
        <v>0</v>
      </c>
      <c r="B79" s="556">
        <f>+B67+B55+B43+B31+B19+B7</f>
        <v>475982234</v>
      </c>
      <c r="C79" s="557">
        <f>+C67+C55+C43+C31+C19+C7</f>
        <v>662072145</v>
      </c>
      <c r="D79" s="210">
        <f>C79/B79-1</f>
        <v>0.39095978317543678</v>
      </c>
      <c r="E79" s="856">
        <f>+E7+E19+E31+E43+E55+E67</f>
        <v>2315206655</v>
      </c>
      <c r="F79" s="856">
        <f>+F7+F19+F31+F43+F55+F67</f>
        <v>3304478705</v>
      </c>
      <c r="G79" s="210">
        <f>F79/E79-1</f>
        <v>0.42729319556141299</v>
      </c>
      <c r="H79" s="857">
        <f>+F79/$F$79</f>
        <v>1</v>
      </c>
    </row>
    <row r="80" spans="1:8" s="1" customFormat="1" x14ac:dyDescent="0.25">
      <c r="B80" s="546"/>
      <c r="C80" s="546"/>
      <c r="D80" s="548"/>
      <c r="E80" s="858"/>
    </row>
    <row r="81" spans="1:8" s="1" customFormat="1" ht="62.25" customHeight="1" x14ac:dyDescent="0.25">
      <c r="A81" s="1078" t="s">
        <v>887</v>
      </c>
      <c r="B81" s="1078"/>
      <c r="C81" s="1078"/>
      <c r="D81" s="1078"/>
      <c r="E81" s="1078"/>
      <c r="F81" s="561"/>
      <c r="G81" s="561"/>
      <c r="H81" s="561"/>
    </row>
    <row r="82" spans="1:8" s="1" customFormat="1" x14ac:dyDescent="0.25">
      <c r="B82" s="558"/>
      <c r="C82" s="558"/>
      <c r="D82" s="530"/>
      <c r="E82" s="558"/>
    </row>
    <row r="83" spans="1:8" s="1" customFormat="1" x14ac:dyDescent="0.25">
      <c r="D83" s="530"/>
    </row>
    <row r="84" spans="1:8" s="1" customFormat="1" x14ac:dyDescent="0.25">
      <c r="D84" s="530"/>
    </row>
    <row r="85" spans="1:8" s="1" customFormat="1" x14ac:dyDescent="0.25">
      <c r="D85" s="530"/>
    </row>
    <row r="86" spans="1:8" s="1" customFormat="1" x14ac:dyDescent="0.25">
      <c r="D86" s="530"/>
    </row>
    <row r="87" spans="1:8" s="1" customFormat="1" x14ac:dyDescent="0.25">
      <c r="D87" s="530"/>
    </row>
    <row r="88" spans="1:8" s="1" customFormat="1" x14ac:dyDescent="0.25">
      <c r="D88" s="530"/>
    </row>
    <row r="89" spans="1:8" s="1" customFormat="1" x14ac:dyDescent="0.25">
      <c r="D89" s="530"/>
    </row>
    <row r="90" spans="1:8" s="1" customFormat="1" x14ac:dyDescent="0.25">
      <c r="D90" s="530"/>
    </row>
    <row r="91" spans="1:8" s="1" customFormat="1" x14ac:dyDescent="0.25">
      <c r="D91" s="530"/>
    </row>
    <row r="92" spans="1:8" s="1" customFormat="1" x14ac:dyDescent="0.25">
      <c r="D92" s="530"/>
    </row>
    <row r="93" spans="1:8" s="1" customFormat="1" x14ac:dyDescent="0.25">
      <c r="D93" s="530"/>
    </row>
    <row r="94" spans="1:8" s="1" customFormat="1" x14ac:dyDescent="0.25">
      <c r="D94" s="530"/>
    </row>
    <row r="95" spans="1:8" s="1" customFormat="1" x14ac:dyDescent="0.25">
      <c r="D95" s="530"/>
    </row>
    <row r="96" spans="1:8" s="1" customFormat="1" x14ac:dyDescent="0.25">
      <c r="D96" s="530"/>
    </row>
    <row r="97" spans="4:4" s="1" customFormat="1" x14ac:dyDescent="0.25">
      <c r="D97" s="530"/>
    </row>
    <row r="98" spans="4:4" s="1" customFormat="1" x14ac:dyDescent="0.25">
      <c r="D98" s="530"/>
    </row>
    <row r="99" spans="4:4" s="1" customFormat="1" x14ac:dyDescent="0.25">
      <c r="D99" s="530"/>
    </row>
    <row r="100" spans="4:4" s="1" customFormat="1" x14ac:dyDescent="0.25">
      <c r="D100" s="530"/>
    </row>
    <row r="101" spans="4:4" s="1" customFormat="1" x14ac:dyDescent="0.25">
      <c r="D101" s="530"/>
    </row>
    <row r="102" spans="4:4" s="1" customFormat="1" x14ac:dyDescent="0.25">
      <c r="D102" s="530"/>
    </row>
    <row r="103" spans="4:4" s="1" customFormat="1" x14ac:dyDescent="0.25">
      <c r="D103" s="530"/>
    </row>
    <row r="104" spans="4:4" s="1" customFormat="1" x14ac:dyDescent="0.25">
      <c r="D104" s="530"/>
    </row>
    <row r="105" spans="4:4" s="1" customFormat="1" x14ac:dyDescent="0.25">
      <c r="D105" s="530"/>
    </row>
    <row r="106" spans="4:4" s="1" customFormat="1" x14ac:dyDescent="0.25">
      <c r="D106" s="530"/>
    </row>
    <row r="107" spans="4:4" s="1" customFormat="1" x14ac:dyDescent="0.25">
      <c r="D107" s="530"/>
    </row>
    <row r="108" spans="4:4" s="1" customFormat="1" x14ac:dyDescent="0.25">
      <c r="D108" s="530"/>
    </row>
    <row r="109" spans="4:4" s="1" customFormat="1" x14ac:dyDescent="0.25">
      <c r="D109" s="530"/>
    </row>
    <row r="110" spans="4:4" s="1" customFormat="1" x14ac:dyDescent="0.25">
      <c r="D110" s="530"/>
    </row>
    <row r="111" spans="4:4" s="1" customFormat="1" x14ac:dyDescent="0.25">
      <c r="D111" s="530"/>
    </row>
    <row r="112" spans="4:4" s="1" customFormat="1" x14ac:dyDescent="0.25">
      <c r="D112" s="530"/>
    </row>
    <row r="113" spans="4:4" s="1" customFormat="1" x14ac:dyDescent="0.25">
      <c r="D113" s="530"/>
    </row>
    <row r="114" spans="4:4" s="1" customFormat="1" x14ac:dyDescent="0.25">
      <c r="D114" s="530"/>
    </row>
    <row r="115" spans="4:4" s="1" customFormat="1" x14ac:dyDescent="0.25">
      <c r="D115" s="530"/>
    </row>
    <row r="116" spans="4:4" s="1" customFormat="1" x14ac:dyDescent="0.25">
      <c r="D116" s="530"/>
    </row>
    <row r="117" spans="4:4" s="1" customFormat="1" x14ac:dyDescent="0.25">
      <c r="D117" s="530"/>
    </row>
    <row r="118" spans="4:4" s="1" customFormat="1" x14ac:dyDescent="0.25">
      <c r="D118" s="530"/>
    </row>
    <row r="119" spans="4:4" s="1" customFormat="1" x14ac:dyDescent="0.25">
      <c r="D119" s="530"/>
    </row>
    <row r="120" spans="4:4" s="1" customFormat="1" x14ac:dyDescent="0.25">
      <c r="D120" s="530"/>
    </row>
    <row r="121" spans="4:4" s="1" customFormat="1" x14ac:dyDescent="0.25">
      <c r="D121" s="530"/>
    </row>
    <row r="122" spans="4:4" s="1" customFormat="1" x14ac:dyDescent="0.25">
      <c r="D122" s="530"/>
    </row>
    <row r="123" spans="4:4" s="1" customFormat="1" x14ac:dyDescent="0.25">
      <c r="D123" s="530"/>
    </row>
    <row r="124" spans="4:4" s="1" customFormat="1" x14ac:dyDescent="0.25">
      <c r="D124" s="530"/>
    </row>
    <row r="125" spans="4:4" s="1" customFormat="1" x14ac:dyDescent="0.25">
      <c r="D125" s="530"/>
    </row>
    <row r="126" spans="4:4" s="1" customFormat="1" x14ac:dyDescent="0.25">
      <c r="D126" s="530"/>
    </row>
    <row r="127" spans="4:4" s="1" customFormat="1" x14ac:dyDescent="0.25">
      <c r="D127" s="530"/>
    </row>
    <row r="128" spans="4:4" s="1" customFormat="1" x14ac:dyDescent="0.25">
      <c r="D128" s="530"/>
    </row>
    <row r="129" spans="4:4" s="1" customFormat="1" x14ac:dyDescent="0.25">
      <c r="D129" s="530"/>
    </row>
    <row r="130" spans="4:4" s="1" customFormat="1" x14ac:dyDescent="0.25">
      <c r="D130" s="530"/>
    </row>
    <row r="131" spans="4:4" s="1" customFormat="1" x14ac:dyDescent="0.25">
      <c r="D131" s="530"/>
    </row>
    <row r="132" spans="4:4" s="1" customFormat="1" x14ac:dyDescent="0.25">
      <c r="D132" s="530"/>
    </row>
    <row r="133" spans="4:4" s="1" customFormat="1" x14ac:dyDescent="0.25">
      <c r="D133" s="530"/>
    </row>
    <row r="134" spans="4:4" s="1" customFormat="1" x14ac:dyDescent="0.25">
      <c r="D134" s="530"/>
    </row>
    <row r="135" spans="4:4" s="1" customFormat="1" x14ac:dyDescent="0.25">
      <c r="D135" s="530"/>
    </row>
    <row r="136" spans="4:4" s="1" customFormat="1" x14ac:dyDescent="0.25">
      <c r="D136" s="530"/>
    </row>
    <row r="137" spans="4:4" s="1" customFormat="1" x14ac:dyDescent="0.25">
      <c r="D137" s="530"/>
    </row>
    <row r="138" spans="4:4" s="1" customFormat="1" x14ac:dyDescent="0.25">
      <c r="D138" s="530"/>
    </row>
    <row r="139" spans="4:4" s="1" customFormat="1" x14ac:dyDescent="0.25">
      <c r="D139" s="530"/>
    </row>
    <row r="140" spans="4:4" s="1" customFormat="1" x14ac:dyDescent="0.25">
      <c r="D140" s="530"/>
    </row>
    <row r="141" spans="4:4" s="1" customFormat="1" x14ac:dyDescent="0.25">
      <c r="D141" s="530"/>
    </row>
    <row r="142" spans="4:4" s="1" customFormat="1" x14ac:dyDescent="0.25">
      <c r="D142" s="530"/>
    </row>
    <row r="143" spans="4:4" s="1" customFormat="1" x14ac:dyDescent="0.25">
      <c r="D143" s="530"/>
    </row>
    <row r="144" spans="4:4" s="1" customFormat="1" x14ac:dyDescent="0.25">
      <c r="D144" s="530"/>
    </row>
    <row r="145" spans="4:4" s="1" customFormat="1" x14ac:dyDescent="0.25">
      <c r="D145" s="530"/>
    </row>
    <row r="146" spans="4:4" s="1" customFormat="1" x14ac:dyDescent="0.25">
      <c r="D146" s="530"/>
    </row>
    <row r="147" spans="4:4" s="1" customFormat="1" x14ac:dyDescent="0.25">
      <c r="D147" s="530"/>
    </row>
    <row r="148" spans="4:4" s="1" customFormat="1" x14ac:dyDescent="0.25">
      <c r="D148" s="530"/>
    </row>
    <row r="149" spans="4:4" s="1" customFormat="1" x14ac:dyDescent="0.25">
      <c r="D149" s="530"/>
    </row>
    <row r="150" spans="4:4" s="1" customFormat="1" x14ac:dyDescent="0.25">
      <c r="D150" s="530"/>
    </row>
    <row r="151" spans="4:4" s="1" customFormat="1" x14ac:dyDescent="0.25">
      <c r="D151" s="530"/>
    </row>
    <row r="152" spans="4:4" s="1" customFormat="1" x14ac:dyDescent="0.25">
      <c r="D152" s="530"/>
    </row>
    <row r="153" spans="4:4" s="1" customFormat="1" x14ac:dyDescent="0.25">
      <c r="D153" s="530"/>
    </row>
    <row r="154" spans="4:4" s="1" customFormat="1" x14ac:dyDescent="0.25">
      <c r="D154" s="530"/>
    </row>
    <row r="155" spans="4:4" s="1" customFormat="1" x14ac:dyDescent="0.25">
      <c r="D155" s="530"/>
    </row>
    <row r="156" spans="4:4" s="1" customFormat="1" x14ac:dyDescent="0.25">
      <c r="D156" s="530"/>
    </row>
    <row r="157" spans="4:4" s="1" customFormat="1" x14ac:dyDescent="0.25">
      <c r="D157" s="530"/>
    </row>
    <row r="158" spans="4:4" s="1" customFormat="1" x14ac:dyDescent="0.25">
      <c r="D158" s="530"/>
    </row>
    <row r="159" spans="4:4" s="1" customFormat="1" x14ac:dyDescent="0.25">
      <c r="D159" s="530"/>
    </row>
    <row r="160" spans="4:4" s="1" customFormat="1" x14ac:dyDescent="0.25">
      <c r="D160" s="530"/>
    </row>
    <row r="161" spans="4:4" s="1" customFormat="1" x14ac:dyDescent="0.25">
      <c r="D161" s="530"/>
    </row>
    <row r="162" spans="4:4" s="1" customFormat="1" x14ac:dyDescent="0.25">
      <c r="D162" s="530"/>
    </row>
    <row r="163" spans="4:4" s="1" customFormat="1" x14ac:dyDescent="0.25">
      <c r="D163" s="530"/>
    </row>
    <row r="164" spans="4:4" s="1" customFormat="1" x14ac:dyDescent="0.25">
      <c r="D164" s="530"/>
    </row>
    <row r="165" spans="4:4" s="1" customFormat="1" x14ac:dyDescent="0.25">
      <c r="D165" s="530"/>
    </row>
    <row r="166" spans="4:4" s="1" customFormat="1" x14ac:dyDescent="0.25">
      <c r="D166" s="530"/>
    </row>
    <row r="167" spans="4:4" s="1" customFormat="1" x14ac:dyDescent="0.25">
      <c r="D167" s="530"/>
    </row>
    <row r="168" spans="4:4" s="1" customFormat="1" x14ac:dyDescent="0.25">
      <c r="D168" s="530"/>
    </row>
    <row r="169" spans="4:4" s="1" customFormat="1" x14ac:dyDescent="0.25">
      <c r="D169" s="530"/>
    </row>
    <row r="170" spans="4:4" s="1" customFormat="1" x14ac:dyDescent="0.25">
      <c r="D170" s="530"/>
    </row>
    <row r="171" spans="4:4" s="1" customFormat="1" x14ac:dyDescent="0.25">
      <c r="D171" s="530"/>
    </row>
    <row r="172" spans="4:4" s="1" customFormat="1" x14ac:dyDescent="0.25">
      <c r="D172" s="530"/>
    </row>
    <row r="173" spans="4:4" s="1" customFormat="1" x14ac:dyDescent="0.25">
      <c r="D173" s="530"/>
    </row>
    <row r="174" spans="4:4" s="1" customFormat="1" x14ac:dyDescent="0.25">
      <c r="D174" s="530"/>
    </row>
    <row r="175" spans="4:4" s="1" customFormat="1" x14ac:dyDescent="0.25">
      <c r="D175" s="530"/>
    </row>
    <row r="176" spans="4:4" s="1" customFormat="1" x14ac:dyDescent="0.25">
      <c r="D176" s="530"/>
    </row>
    <row r="177" spans="4:4" s="1" customFormat="1" x14ac:dyDescent="0.25">
      <c r="D177" s="530"/>
    </row>
    <row r="178" spans="4:4" s="1" customFormat="1" x14ac:dyDescent="0.25">
      <c r="D178" s="530"/>
    </row>
    <row r="179" spans="4:4" s="1" customFormat="1" x14ac:dyDescent="0.25">
      <c r="D179" s="530"/>
    </row>
    <row r="180" spans="4:4" s="1" customFormat="1" x14ac:dyDescent="0.25">
      <c r="D180" s="530"/>
    </row>
    <row r="181" spans="4:4" s="1" customFormat="1" x14ac:dyDescent="0.25">
      <c r="D181" s="530"/>
    </row>
    <row r="182" spans="4:4" s="1" customFormat="1" x14ac:dyDescent="0.25">
      <c r="D182" s="530"/>
    </row>
    <row r="183" spans="4:4" s="1" customFormat="1" x14ac:dyDescent="0.25">
      <c r="D183" s="530"/>
    </row>
    <row r="184" spans="4:4" s="1" customFormat="1" x14ac:dyDescent="0.25">
      <c r="D184" s="530"/>
    </row>
    <row r="185" spans="4:4" s="1" customFormat="1" x14ac:dyDescent="0.25">
      <c r="D185" s="530"/>
    </row>
    <row r="186" spans="4:4" s="1" customFormat="1" x14ac:dyDescent="0.25">
      <c r="D186" s="530"/>
    </row>
    <row r="187" spans="4:4" s="1" customFormat="1" x14ac:dyDescent="0.25">
      <c r="D187" s="530"/>
    </row>
    <row r="188" spans="4:4" s="1" customFormat="1" x14ac:dyDescent="0.25">
      <c r="D188" s="530"/>
    </row>
    <row r="189" spans="4:4" s="1" customFormat="1" x14ac:dyDescent="0.25">
      <c r="D189" s="530"/>
    </row>
    <row r="190" spans="4:4" s="1" customFormat="1" x14ac:dyDescent="0.25">
      <c r="D190" s="530"/>
    </row>
    <row r="191" spans="4:4" s="1" customFormat="1" x14ac:dyDescent="0.25">
      <c r="D191" s="530"/>
    </row>
    <row r="192" spans="4:4" s="1" customFormat="1" x14ac:dyDescent="0.25">
      <c r="D192" s="530"/>
    </row>
    <row r="193" spans="4:4" s="1" customFormat="1" x14ac:dyDescent="0.25">
      <c r="D193" s="530"/>
    </row>
    <row r="194" spans="4:4" s="1" customFormat="1" x14ac:dyDescent="0.25">
      <c r="D194" s="530"/>
    </row>
    <row r="195" spans="4:4" s="1" customFormat="1" x14ac:dyDescent="0.25">
      <c r="D195" s="530"/>
    </row>
    <row r="196" spans="4:4" s="1" customFormat="1" x14ac:dyDescent="0.25">
      <c r="D196" s="530"/>
    </row>
    <row r="197" spans="4:4" s="1" customFormat="1" x14ac:dyDescent="0.25">
      <c r="D197" s="530"/>
    </row>
    <row r="198" spans="4:4" s="1" customFormat="1" x14ac:dyDescent="0.25">
      <c r="D198" s="530"/>
    </row>
    <row r="199" spans="4:4" s="1" customFormat="1" x14ac:dyDescent="0.25">
      <c r="D199" s="530"/>
    </row>
    <row r="200" spans="4:4" s="1" customFormat="1" x14ac:dyDescent="0.25">
      <c r="D200" s="530"/>
    </row>
    <row r="201" spans="4:4" s="1" customFormat="1" x14ac:dyDescent="0.25">
      <c r="D201" s="530"/>
    </row>
    <row r="202" spans="4:4" s="1" customFormat="1" x14ac:dyDescent="0.25">
      <c r="D202" s="530"/>
    </row>
    <row r="203" spans="4:4" s="1" customFormat="1" x14ac:dyDescent="0.25">
      <c r="D203" s="530"/>
    </row>
    <row r="204" spans="4:4" s="1" customFormat="1" x14ac:dyDescent="0.25">
      <c r="D204" s="530"/>
    </row>
    <row r="205" spans="4:4" s="1" customFormat="1" x14ac:dyDescent="0.25">
      <c r="D205" s="530"/>
    </row>
    <row r="206" spans="4:4" s="1" customFormat="1" x14ac:dyDescent="0.25">
      <c r="D206" s="530"/>
    </row>
    <row r="207" spans="4:4" s="1" customFormat="1" x14ac:dyDescent="0.25">
      <c r="D207" s="530"/>
    </row>
    <row r="208" spans="4:4" s="1" customFormat="1" x14ac:dyDescent="0.25">
      <c r="D208" s="530"/>
    </row>
    <row r="209" spans="4:4" s="1" customFormat="1" x14ac:dyDescent="0.25">
      <c r="D209" s="530"/>
    </row>
    <row r="210" spans="4:4" s="1" customFormat="1" x14ac:dyDescent="0.25">
      <c r="D210" s="530"/>
    </row>
    <row r="211" spans="4:4" s="1" customFormat="1" x14ac:dyDescent="0.25">
      <c r="D211" s="530"/>
    </row>
    <row r="212" spans="4:4" s="1" customFormat="1" x14ac:dyDescent="0.25">
      <c r="D212" s="530"/>
    </row>
    <row r="213" spans="4:4" s="1" customFormat="1" x14ac:dyDescent="0.25">
      <c r="D213" s="530"/>
    </row>
    <row r="214" spans="4:4" s="1" customFormat="1" x14ac:dyDescent="0.25">
      <c r="D214" s="530"/>
    </row>
    <row r="215" spans="4:4" s="1" customFormat="1" x14ac:dyDescent="0.25">
      <c r="D215" s="530"/>
    </row>
    <row r="216" spans="4:4" s="1" customFormat="1" x14ac:dyDescent="0.25">
      <c r="D216" s="530"/>
    </row>
    <row r="217" spans="4:4" s="1" customFormat="1" x14ac:dyDescent="0.25">
      <c r="D217" s="530"/>
    </row>
    <row r="218" spans="4:4" s="1" customFormat="1" x14ac:dyDescent="0.25">
      <c r="D218" s="530"/>
    </row>
    <row r="219" spans="4:4" s="1" customFormat="1" x14ac:dyDescent="0.25">
      <c r="D219" s="530"/>
    </row>
    <row r="220" spans="4:4" s="1" customFormat="1" x14ac:dyDescent="0.25">
      <c r="D220" s="530"/>
    </row>
    <row r="221" spans="4:4" s="1" customFormat="1" x14ac:dyDescent="0.25">
      <c r="D221" s="530"/>
    </row>
    <row r="222" spans="4:4" s="1" customFormat="1" x14ac:dyDescent="0.25">
      <c r="D222" s="530"/>
    </row>
    <row r="223" spans="4:4" s="1" customFormat="1" x14ac:dyDescent="0.25">
      <c r="D223" s="530"/>
    </row>
    <row r="224" spans="4:4" s="1" customFormat="1" x14ac:dyDescent="0.25">
      <c r="D224" s="530"/>
    </row>
    <row r="225" spans="4:4" s="1" customFormat="1" x14ac:dyDescent="0.25">
      <c r="D225" s="530"/>
    </row>
    <row r="226" spans="4:4" s="1" customFormat="1" x14ac:dyDescent="0.25">
      <c r="D226" s="530"/>
    </row>
    <row r="227" spans="4:4" s="1" customFormat="1" x14ac:dyDescent="0.25">
      <c r="D227" s="530"/>
    </row>
    <row r="228" spans="4:4" s="1" customFormat="1" x14ac:dyDescent="0.25">
      <c r="D228" s="530"/>
    </row>
    <row r="229" spans="4:4" s="1" customFormat="1" x14ac:dyDescent="0.25">
      <c r="D229" s="530"/>
    </row>
    <row r="230" spans="4:4" s="1" customFormat="1" x14ac:dyDescent="0.25">
      <c r="D230" s="530"/>
    </row>
    <row r="231" spans="4:4" s="1" customFormat="1" x14ac:dyDescent="0.25">
      <c r="D231" s="530"/>
    </row>
    <row r="232" spans="4:4" s="1" customFormat="1" x14ac:dyDescent="0.25">
      <c r="D232" s="530"/>
    </row>
    <row r="233" spans="4:4" s="1" customFormat="1" x14ac:dyDescent="0.25">
      <c r="D233" s="530"/>
    </row>
    <row r="234" spans="4:4" s="1" customFormat="1" x14ac:dyDescent="0.25">
      <c r="D234" s="530"/>
    </row>
    <row r="235" spans="4:4" s="1" customFormat="1" x14ac:dyDescent="0.25">
      <c r="D235" s="530"/>
    </row>
    <row r="236" spans="4:4" s="1" customFormat="1" x14ac:dyDescent="0.25">
      <c r="D236" s="530"/>
    </row>
    <row r="237" spans="4:4" s="1" customFormat="1" x14ac:dyDescent="0.25">
      <c r="D237" s="530"/>
    </row>
    <row r="238" spans="4:4" s="1" customFormat="1" x14ac:dyDescent="0.25">
      <c r="D238" s="530"/>
    </row>
    <row r="239" spans="4:4" s="1" customFormat="1" x14ac:dyDescent="0.25">
      <c r="D239" s="530"/>
    </row>
    <row r="240" spans="4:4" s="1" customFormat="1" x14ac:dyDescent="0.25">
      <c r="D240" s="530"/>
    </row>
    <row r="241" spans="4:4" s="1" customFormat="1" x14ac:dyDescent="0.25">
      <c r="D241" s="530"/>
    </row>
    <row r="242" spans="4:4" s="1" customFormat="1" x14ac:dyDescent="0.25">
      <c r="D242" s="530"/>
    </row>
    <row r="243" spans="4:4" s="1" customFormat="1" x14ac:dyDescent="0.25">
      <c r="D243" s="530"/>
    </row>
    <row r="244" spans="4:4" s="1" customFormat="1" x14ac:dyDescent="0.25">
      <c r="D244" s="530"/>
    </row>
    <row r="245" spans="4:4" s="1" customFormat="1" x14ac:dyDescent="0.25">
      <c r="D245" s="530"/>
    </row>
    <row r="246" spans="4:4" s="1" customFormat="1" x14ac:dyDescent="0.25">
      <c r="D246" s="530"/>
    </row>
    <row r="247" spans="4:4" s="1" customFormat="1" x14ac:dyDescent="0.25">
      <c r="D247" s="530"/>
    </row>
    <row r="248" spans="4:4" s="1" customFormat="1" x14ac:dyDescent="0.25">
      <c r="D248" s="530"/>
    </row>
    <row r="249" spans="4:4" s="1" customFormat="1" x14ac:dyDescent="0.25">
      <c r="D249" s="530"/>
    </row>
    <row r="250" spans="4:4" s="1" customFormat="1" x14ac:dyDescent="0.25">
      <c r="D250" s="530"/>
    </row>
    <row r="251" spans="4:4" s="1" customFormat="1" x14ac:dyDescent="0.25">
      <c r="D251" s="530"/>
    </row>
    <row r="252" spans="4:4" s="1" customFormat="1" x14ac:dyDescent="0.25">
      <c r="D252" s="530"/>
    </row>
    <row r="253" spans="4:4" s="1" customFormat="1" x14ac:dyDescent="0.25">
      <c r="D253" s="530"/>
    </row>
    <row r="254" spans="4:4" s="1" customFormat="1" x14ac:dyDescent="0.25">
      <c r="D254" s="530"/>
    </row>
    <row r="255" spans="4:4" s="1" customFormat="1" x14ac:dyDescent="0.25">
      <c r="D255" s="530"/>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F8E32-CE5E-40C5-9AC5-9AA7269C4B7A}">
  <sheetPr>
    <tabColor rgb="FF002060"/>
  </sheetPr>
  <dimension ref="A1:P69"/>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2.28515625" style="6" customWidth="1"/>
    <col min="16" max="16384" width="11.42578125" style="6"/>
  </cols>
  <sheetData>
    <row r="1" spans="1:16" x14ac:dyDescent="0.2">
      <c r="A1" s="100" t="s">
        <v>327</v>
      </c>
      <c r="B1" s="249"/>
      <c r="C1" s="249"/>
      <c r="D1" s="250"/>
      <c r="E1" s="251"/>
      <c r="F1" s="251"/>
      <c r="G1" s="177"/>
      <c r="H1" s="177"/>
    </row>
    <row r="2" spans="1:16" ht="15.75" x14ac:dyDescent="0.2">
      <c r="A2" s="1114" t="s">
        <v>328</v>
      </c>
      <c r="B2" s="1114"/>
      <c r="C2" s="1114"/>
      <c r="D2" s="1114"/>
      <c r="E2" s="251"/>
      <c r="F2" s="251"/>
      <c r="G2" s="177"/>
      <c r="H2" s="177"/>
    </row>
    <row r="3" spans="1:16" x14ac:dyDescent="0.2">
      <c r="A3" s="252"/>
      <c r="B3" s="252"/>
      <c r="C3" s="252"/>
      <c r="D3" s="252"/>
      <c r="E3" s="251"/>
      <c r="F3" s="251"/>
      <c r="G3" s="177"/>
      <c r="H3" s="177"/>
    </row>
    <row r="4" spans="1:16" ht="15" customHeight="1" x14ac:dyDescent="0.25">
      <c r="A4" s="1115" t="s">
        <v>329</v>
      </c>
      <c r="B4" s="1115"/>
      <c r="C4" s="1115"/>
      <c r="D4" s="1115"/>
      <c r="F4" s="189" t="s">
        <v>897</v>
      </c>
      <c r="G4" s="189"/>
      <c r="H4" s="189"/>
      <c r="J4" s="253"/>
      <c r="L4"/>
      <c r="M4"/>
      <c r="N4"/>
      <c r="O4"/>
    </row>
    <row r="5" spans="1:16" ht="15" x14ac:dyDescent="0.25">
      <c r="A5" s="278" t="s">
        <v>179</v>
      </c>
      <c r="B5" s="254" t="s">
        <v>330</v>
      </c>
      <c r="C5" s="254" t="s">
        <v>331</v>
      </c>
      <c r="D5" s="254" t="s">
        <v>0</v>
      </c>
      <c r="F5" s="76" t="s">
        <v>166</v>
      </c>
      <c r="G5" s="313" t="s">
        <v>360</v>
      </c>
      <c r="H5" s="313" t="s">
        <v>361</v>
      </c>
      <c r="I5" s="77" t="s">
        <v>362</v>
      </c>
      <c r="J5" s="77" t="s">
        <v>461</v>
      </c>
      <c r="K5" s="255"/>
      <c r="L5"/>
      <c r="M5"/>
      <c r="N5"/>
      <c r="O5"/>
    </row>
    <row r="6" spans="1:16" ht="15" x14ac:dyDescent="0.25">
      <c r="A6" s="200">
        <v>2015</v>
      </c>
      <c r="B6" s="495">
        <v>74023</v>
      </c>
      <c r="C6" s="495">
        <v>109334</v>
      </c>
      <c r="D6" s="496">
        <f t="shared" ref="D6:D15" si="0">+B6+C6</f>
        <v>183357</v>
      </c>
      <c r="E6" s="17"/>
      <c r="F6" s="6" t="s">
        <v>218</v>
      </c>
      <c r="G6" s="17">
        <v>40854</v>
      </c>
      <c r="H6" s="17">
        <v>3789</v>
      </c>
      <c r="I6" s="17">
        <f>+G6+H6</f>
        <v>44643</v>
      </c>
      <c r="J6" s="256">
        <f t="shared" ref="J6:J29" si="1">I6/$I$31</f>
        <v>0.15338917826857795</v>
      </c>
      <c r="K6" s="500"/>
      <c r="N6"/>
      <c r="O6"/>
    </row>
    <row r="7" spans="1:16" ht="15" x14ac:dyDescent="0.25">
      <c r="A7" s="200">
        <v>2016</v>
      </c>
      <c r="B7" s="495">
        <v>75038</v>
      </c>
      <c r="C7" s="495">
        <v>97626</v>
      </c>
      <c r="D7" s="496">
        <f t="shared" si="0"/>
        <v>172664</v>
      </c>
      <c r="E7" s="17"/>
      <c r="F7" s="6" t="s">
        <v>231</v>
      </c>
      <c r="G7" s="17">
        <v>23406</v>
      </c>
      <c r="H7" s="17">
        <v>1407</v>
      </c>
      <c r="I7" s="17">
        <f t="shared" ref="I7:I29" si="2">+G7+H7</f>
        <v>24813</v>
      </c>
      <c r="J7" s="256">
        <f t="shared" si="1"/>
        <v>8.5255150423990872E-2</v>
      </c>
      <c r="K7" s="500"/>
      <c r="N7"/>
      <c r="O7"/>
    </row>
    <row r="8" spans="1:16" ht="15" x14ac:dyDescent="0.25">
      <c r="A8" s="200">
        <v>2017</v>
      </c>
      <c r="B8" s="495">
        <v>80588</v>
      </c>
      <c r="C8" s="495">
        <v>102104</v>
      </c>
      <c r="D8" s="496">
        <f t="shared" si="0"/>
        <v>182692</v>
      </c>
      <c r="E8" s="17"/>
      <c r="F8" s="6" t="s">
        <v>224</v>
      </c>
      <c r="G8" s="17">
        <v>22802</v>
      </c>
      <c r="H8" s="17">
        <v>1733</v>
      </c>
      <c r="I8" s="17">
        <f t="shared" si="2"/>
        <v>24535</v>
      </c>
      <c r="J8" s="256">
        <f t="shared" si="1"/>
        <v>8.4299968389659294E-2</v>
      </c>
      <c r="K8" s="500"/>
      <c r="L8"/>
      <c r="M8"/>
      <c r="N8"/>
      <c r="O8"/>
      <c r="P8"/>
    </row>
    <row r="9" spans="1:16" ht="15" x14ac:dyDescent="0.25">
      <c r="A9" s="7">
        <v>2018</v>
      </c>
      <c r="B9" s="495">
        <v>86808</v>
      </c>
      <c r="C9" s="495">
        <v>109061</v>
      </c>
      <c r="D9" s="496">
        <f t="shared" si="0"/>
        <v>195869</v>
      </c>
      <c r="E9" s="17"/>
      <c r="F9" s="6" t="s">
        <v>222</v>
      </c>
      <c r="G9" s="17">
        <v>20703</v>
      </c>
      <c r="H9" s="17">
        <v>2942</v>
      </c>
      <c r="I9" s="17">
        <f t="shared" si="2"/>
        <v>23645</v>
      </c>
      <c r="J9" s="262">
        <f t="shared" si="1"/>
        <v>8.1242011517158916E-2</v>
      </c>
      <c r="K9" s="500"/>
      <c r="L9"/>
      <c r="M9"/>
      <c r="N9"/>
      <c r="O9"/>
      <c r="P9"/>
    </row>
    <row r="10" spans="1:16" ht="15" x14ac:dyDescent="0.25">
      <c r="A10" s="7">
        <v>2019</v>
      </c>
      <c r="B10" s="495">
        <v>83216</v>
      </c>
      <c r="C10" s="495">
        <v>98328</v>
      </c>
      <c r="D10" s="496">
        <f t="shared" si="0"/>
        <v>181544</v>
      </c>
      <c r="E10" s="17"/>
      <c r="F10" s="6" t="s">
        <v>219</v>
      </c>
      <c r="G10" s="17">
        <v>21267</v>
      </c>
      <c r="H10" s="17">
        <v>2277</v>
      </c>
      <c r="I10" s="17">
        <f t="shared" si="2"/>
        <v>23544</v>
      </c>
      <c r="J10" s="262">
        <f t="shared" si="1"/>
        <v>8.0894984950729096E-2</v>
      </c>
      <c r="K10" s="500"/>
      <c r="L10"/>
      <c r="M10"/>
      <c r="N10"/>
      <c r="O10"/>
      <c r="P10"/>
    </row>
    <row r="11" spans="1:16" ht="15" x14ac:dyDescent="0.25">
      <c r="A11" s="257">
        <v>2020</v>
      </c>
      <c r="B11" s="495">
        <v>62178</v>
      </c>
      <c r="C11" s="495">
        <v>115970</v>
      </c>
      <c r="D11" s="496">
        <f t="shared" si="0"/>
        <v>178148</v>
      </c>
      <c r="E11" s="17"/>
      <c r="F11" s="6" t="s">
        <v>228</v>
      </c>
      <c r="G11" s="17">
        <v>22116</v>
      </c>
      <c r="H11" s="17">
        <v>1056</v>
      </c>
      <c r="I11" s="17">
        <f>+G11+H11</f>
        <v>23172</v>
      </c>
      <c r="J11" s="256">
        <f t="shared" si="1"/>
        <v>7.9616827696155912E-2</v>
      </c>
      <c r="K11" s="500"/>
      <c r="L11"/>
      <c r="M11"/>
      <c r="N11"/>
      <c r="O11"/>
      <c r="P11"/>
    </row>
    <row r="12" spans="1:16" ht="15" x14ac:dyDescent="0.25">
      <c r="A12" s="257">
        <v>2021</v>
      </c>
      <c r="B12" s="495">
        <v>64651</v>
      </c>
      <c r="C12" s="495">
        <v>152670</v>
      </c>
      <c r="D12" s="496">
        <f t="shared" si="0"/>
        <v>217321</v>
      </c>
      <c r="E12" s="17"/>
      <c r="F12" s="6" t="s">
        <v>216</v>
      </c>
      <c r="G12" s="17">
        <v>19067</v>
      </c>
      <c r="H12" s="17">
        <v>1849</v>
      </c>
      <c r="I12" s="17">
        <f t="shared" si="2"/>
        <v>20916</v>
      </c>
      <c r="J12" s="256">
        <f t="shared" si="1"/>
        <v>7.1865422410357191E-2</v>
      </c>
      <c r="K12" s="500"/>
      <c r="L12"/>
      <c r="M12"/>
      <c r="N12"/>
      <c r="O12"/>
      <c r="P12"/>
    </row>
    <row r="13" spans="1:16" ht="15" x14ac:dyDescent="0.25">
      <c r="A13" s="7">
        <v>2022</v>
      </c>
      <c r="B13" s="495">
        <v>69021</v>
      </c>
      <c r="C13" s="495">
        <v>163169</v>
      </c>
      <c r="D13" s="496">
        <f t="shared" si="0"/>
        <v>232190</v>
      </c>
      <c r="E13" s="17"/>
      <c r="F13" s="6" t="s">
        <v>237</v>
      </c>
      <c r="G13" s="17">
        <v>16990</v>
      </c>
      <c r="H13" s="17">
        <v>1321</v>
      </c>
      <c r="I13" s="17">
        <f t="shared" si="2"/>
        <v>18311</v>
      </c>
      <c r="J13" s="256">
        <f t="shared" si="1"/>
        <v>6.2914885721746541E-2</v>
      </c>
      <c r="K13" s="500"/>
      <c r="L13"/>
      <c r="M13" s="495"/>
      <c r="N13" s="495"/>
      <c r="O13"/>
      <c r="P13"/>
    </row>
    <row r="14" spans="1:16" ht="15" x14ac:dyDescent="0.25">
      <c r="A14" s="7">
        <v>2023</v>
      </c>
      <c r="B14" s="495">
        <v>70795</v>
      </c>
      <c r="C14" s="495">
        <v>155442</v>
      </c>
      <c r="D14" s="496">
        <f t="shared" si="0"/>
        <v>226237</v>
      </c>
      <c r="E14" s="179"/>
      <c r="F14" s="6" t="s">
        <v>217</v>
      </c>
      <c r="G14" s="17">
        <v>16397</v>
      </c>
      <c r="H14" s="17">
        <v>1350</v>
      </c>
      <c r="I14" s="17">
        <f t="shared" si="2"/>
        <v>17747</v>
      </c>
      <c r="J14" s="256">
        <f t="shared" si="1"/>
        <v>6.0977034400296865E-2</v>
      </c>
      <c r="K14" s="500"/>
      <c r="L14"/>
      <c r="M14" s="495"/>
      <c r="N14" s="495"/>
      <c r="O14"/>
      <c r="P14"/>
    </row>
    <row r="15" spans="1:16" ht="15" x14ac:dyDescent="0.25">
      <c r="A15" s="7">
        <v>2024</v>
      </c>
      <c r="B15" s="495">
        <v>73295</v>
      </c>
      <c r="C15" s="495">
        <v>166359</v>
      </c>
      <c r="D15" s="496">
        <f t="shared" si="0"/>
        <v>239654</v>
      </c>
      <c r="E15" s="179"/>
      <c r="F15" s="6" t="s">
        <v>275</v>
      </c>
      <c r="G15" s="17">
        <v>14329</v>
      </c>
      <c r="H15" s="17">
        <v>1781</v>
      </c>
      <c r="I15" s="17">
        <f t="shared" si="2"/>
        <v>16110</v>
      </c>
      <c r="J15" s="256">
        <f t="shared" si="1"/>
        <v>5.5352455298855158E-2</v>
      </c>
      <c r="K15" s="500"/>
      <c r="L15" s="495"/>
      <c r="M15"/>
      <c r="N15"/>
      <c r="O15"/>
      <c r="P15"/>
    </row>
    <row r="16" spans="1:16" ht="15" x14ac:dyDescent="0.25">
      <c r="A16" s="7">
        <v>2025</v>
      </c>
      <c r="B16" s="495">
        <v>76438.666666666672</v>
      </c>
      <c r="C16" s="495">
        <v>189872.5</v>
      </c>
      <c r="D16" s="496">
        <f>+B16+C16</f>
        <v>266311.16666666669</v>
      </c>
      <c r="E16" s="258"/>
      <c r="F16" s="6" t="s">
        <v>236</v>
      </c>
      <c r="G16" s="17">
        <v>11248</v>
      </c>
      <c r="H16" s="17">
        <v>1329</v>
      </c>
      <c r="I16" s="17">
        <f t="shared" si="2"/>
        <v>12577</v>
      </c>
      <c r="J16" s="256">
        <f t="shared" si="1"/>
        <v>4.3213397287008147E-2</v>
      </c>
      <c r="K16" s="500"/>
      <c r="L16" s="495"/>
      <c r="M16"/>
      <c r="N16"/>
      <c r="O16"/>
      <c r="P16"/>
    </row>
    <row r="17" spans="1:16" ht="15" x14ac:dyDescent="0.25">
      <c r="A17" s="181" t="s">
        <v>763</v>
      </c>
      <c r="B17" s="497">
        <f>AVERAGE(B18:B26)</f>
        <v>78952.833333333328</v>
      </c>
      <c r="C17" s="497">
        <f>AVERAGE(C18:C26)</f>
        <v>204435</v>
      </c>
      <c r="D17" s="498">
        <f>+B17+C17</f>
        <v>283387.83333333331</v>
      </c>
      <c r="E17" s="258"/>
      <c r="F17" s="6" t="s">
        <v>229</v>
      </c>
      <c r="G17" s="17">
        <v>8063</v>
      </c>
      <c r="H17" s="17">
        <v>869</v>
      </c>
      <c r="I17" s="17">
        <f t="shared" si="2"/>
        <v>8932</v>
      </c>
      <c r="J17" s="256">
        <f t="shared" si="1"/>
        <v>3.0689517736149859E-2</v>
      </c>
      <c r="K17" s="495"/>
      <c r="L17"/>
      <c r="M17"/>
      <c r="N17"/>
      <c r="O17"/>
      <c r="P17"/>
    </row>
    <row r="18" spans="1:16" ht="15" x14ac:dyDescent="0.25">
      <c r="A18" s="259" t="s">
        <v>180</v>
      </c>
      <c r="B18" s="495">
        <v>79247</v>
      </c>
      <c r="C18" s="495">
        <v>198498</v>
      </c>
      <c r="D18" s="496">
        <f t="shared" ref="D18:D23" si="3">+B18+C18</f>
        <v>277745</v>
      </c>
      <c r="E18" s="258"/>
      <c r="F18" s="6" t="s">
        <v>232</v>
      </c>
      <c r="G18" s="17">
        <v>8456</v>
      </c>
      <c r="H18" s="17">
        <v>310</v>
      </c>
      <c r="I18" s="17">
        <f t="shared" si="2"/>
        <v>8766</v>
      </c>
      <c r="J18" s="256">
        <f t="shared" si="1"/>
        <v>3.0119157240829565E-2</v>
      </c>
      <c r="K18" s="495"/>
      <c r="L18" s="495"/>
      <c r="M18" s="495"/>
      <c r="N18"/>
      <c r="O18"/>
      <c r="P18"/>
    </row>
    <row r="19" spans="1:16" ht="15" x14ac:dyDescent="0.25">
      <c r="A19" s="259" t="s">
        <v>181</v>
      </c>
      <c r="B19" s="495">
        <v>77565</v>
      </c>
      <c r="C19" s="495">
        <v>196257</v>
      </c>
      <c r="D19" s="496">
        <f t="shared" si="3"/>
        <v>273822</v>
      </c>
      <c r="E19" s="258"/>
      <c r="F19" s="6" t="s">
        <v>227</v>
      </c>
      <c r="G19" s="17">
        <v>6822</v>
      </c>
      <c r="H19" s="17">
        <v>527</v>
      </c>
      <c r="I19" s="17">
        <f t="shared" si="2"/>
        <v>7349</v>
      </c>
      <c r="J19" s="256">
        <f t="shared" si="1"/>
        <v>2.5250477591017166E-2</v>
      </c>
      <c r="K19" s="500"/>
      <c r="L19" s="495"/>
      <c r="M19" s="495"/>
      <c r="N19"/>
      <c r="O19"/>
      <c r="P19"/>
    </row>
    <row r="20" spans="1:16" ht="15" x14ac:dyDescent="0.25">
      <c r="A20" s="259" t="s">
        <v>772</v>
      </c>
      <c r="B20" s="495">
        <v>80292</v>
      </c>
      <c r="C20" s="495">
        <v>203753</v>
      </c>
      <c r="D20" s="496">
        <f t="shared" si="3"/>
        <v>284045</v>
      </c>
      <c r="E20" s="261"/>
      <c r="F20" s="6" t="s">
        <v>235</v>
      </c>
      <c r="G20" s="17">
        <v>5998</v>
      </c>
      <c r="H20" s="17">
        <v>499</v>
      </c>
      <c r="I20" s="17">
        <f t="shared" si="2"/>
        <v>6497</v>
      </c>
      <c r="J20" s="256">
        <f t="shared" si="1"/>
        <v>2.2323085169252761E-2</v>
      </c>
      <c r="K20" s="500"/>
      <c r="L20"/>
      <c r="M20" s="495"/>
      <c r="N20"/>
      <c r="O20"/>
      <c r="P20"/>
    </row>
    <row r="21" spans="1:16" ht="15" x14ac:dyDescent="0.25">
      <c r="A21" s="259" t="s">
        <v>827</v>
      </c>
      <c r="B21" s="495">
        <v>78875</v>
      </c>
      <c r="C21" s="495">
        <v>205811</v>
      </c>
      <c r="D21" s="496">
        <f t="shared" si="3"/>
        <v>284686</v>
      </c>
      <c r="E21" s="261"/>
      <c r="F21" s="6" t="s">
        <v>221</v>
      </c>
      <c r="G21" s="17">
        <v>3046</v>
      </c>
      <c r="H21" s="17">
        <v>277</v>
      </c>
      <c r="I21" s="17">
        <f t="shared" si="2"/>
        <v>3323</v>
      </c>
      <c r="J21" s="256">
        <f t="shared" si="1"/>
        <v>1.141751762620085E-2</v>
      </c>
      <c r="K21" s="500"/>
      <c r="L21" s="495"/>
      <c r="M21"/>
      <c r="N21"/>
      <c r="O21"/>
      <c r="P21"/>
    </row>
    <row r="22" spans="1:16" ht="15" x14ac:dyDescent="0.25">
      <c r="A22" s="259" t="s">
        <v>834</v>
      </c>
      <c r="B22" s="495">
        <v>78577</v>
      </c>
      <c r="C22" s="495">
        <v>210408</v>
      </c>
      <c r="D22" s="496">
        <f t="shared" si="3"/>
        <v>288985</v>
      </c>
      <c r="E22" s="258"/>
      <c r="F22" s="6" t="s">
        <v>234</v>
      </c>
      <c r="G22" s="17">
        <v>2584</v>
      </c>
      <c r="H22" s="17">
        <v>321</v>
      </c>
      <c r="I22" s="17">
        <f t="shared" si="2"/>
        <v>2905</v>
      </c>
      <c r="J22" s="256">
        <f t="shared" si="1"/>
        <v>9.9813086681051662E-3</v>
      </c>
      <c r="K22" s="500"/>
      <c r="L22" s="137"/>
      <c r="M22" s="137"/>
    </row>
    <row r="23" spans="1:16" ht="15" x14ac:dyDescent="0.25">
      <c r="A23" s="259" t="s">
        <v>875</v>
      </c>
      <c r="B23" s="495">
        <v>79161</v>
      </c>
      <c r="C23" s="495">
        <v>211883</v>
      </c>
      <c r="D23" s="496">
        <f t="shared" si="3"/>
        <v>291044</v>
      </c>
      <c r="E23" s="258"/>
      <c r="F23" s="6" t="s">
        <v>223</v>
      </c>
      <c r="G23" s="17">
        <v>1380</v>
      </c>
      <c r="H23" s="17">
        <v>159</v>
      </c>
      <c r="I23" s="17">
        <f t="shared" si="2"/>
        <v>1539</v>
      </c>
      <c r="J23" s="262">
        <f t="shared" si="1"/>
        <v>5.2878602548068337E-3</v>
      </c>
      <c r="K23" s="6"/>
      <c r="L23" s="495"/>
      <c r="M23" s="495"/>
    </row>
    <row r="24" spans="1:16" ht="15" x14ac:dyDescent="0.25">
      <c r="A24" s="259"/>
      <c r="B24" s="495"/>
      <c r="C24" s="495"/>
      <c r="D24" s="496"/>
      <c r="E24" s="258"/>
      <c r="F24" s="6" t="s">
        <v>276</v>
      </c>
      <c r="G24" s="17">
        <v>1265</v>
      </c>
      <c r="H24" s="17">
        <v>212</v>
      </c>
      <c r="I24" s="17">
        <f t="shared" si="2"/>
        <v>1477</v>
      </c>
      <c r="J24" s="262">
        <f t="shared" si="1"/>
        <v>5.0748340457113014E-3</v>
      </c>
      <c r="K24" s="500"/>
      <c r="L24" s="495"/>
      <c r="M24" s="495"/>
    </row>
    <row r="25" spans="1:16" ht="15" x14ac:dyDescent="0.25">
      <c r="A25" s="259"/>
      <c r="B25" s="495"/>
      <c r="C25" s="495"/>
      <c r="D25" s="496"/>
      <c r="E25" s="261"/>
      <c r="F25" s="6" t="s">
        <v>468</v>
      </c>
      <c r="G25" s="17">
        <v>88</v>
      </c>
      <c r="H25" s="17">
        <v>25</v>
      </c>
      <c r="I25" s="17">
        <f t="shared" si="2"/>
        <v>113</v>
      </c>
      <c r="J25" s="262">
        <f t="shared" si="1"/>
        <v>3.8825744560959857E-4</v>
      </c>
      <c r="K25" s="500"/>
      <c r="L25" s="137"/>
      <c r="M25" s="137"/>
      <c r="O25" s="17"/>
    </row>
    <row r="26" spans="1:16" ht="15" x14ac:dyDescent="0.25">
      <c r="A26" s="259"/>
      <c r="B26" s="495"/>
      <c r="C26" s="495"/>
      <c r="D26" s="496"/>
      <c r="E26" s="258"/>
      <c r="F26" s="6" t="s">
        <v>230</v>
      </c>
      <c r="G26" s="17">
        <v>72</v>
      </c>
      <c r="H26" s="17">
        <v>6</v>
      </c>
      <c r="I26" s="17">
        <f t="shared" si="2"/>
        <v>78</v>
      </c>
      <c r="J26" s="262">
        <f t="shared" si="1"/>
        <v>2.6800071466857243E-4</v>
      </c>
      <c r="K26" s="500"/>
      <c r="L26" s="137"/>
      <c r="M26" s="137"/>
      <c r="O26" s="17"/>
    </row>
    <row r="27" spans="1:16" ht="15" x14ac:dyDescent="0.25">
      <c r="A27" s="259"/>
      <c r="B27" s="495"/>
      <c r="C27" s="495"/>
      <c r="D27" s="496"/>
      <c r="E27" s="261"/>
      <c r="F27" s="6" t="s">
        <v>225</v>
      </c>
      <c r="G27" s="17">
        <v>14</v>
      </c>
      <c r="H27" s="17">
        <v>14</v>
      </c>
      <c r="I27" s="17">
        <f>+G27+H27</f>
        <v>28</v>
      </c>
      <c r="J27" s="262">
        <f t="shared" si="1"/>
        <v>9.6205384752820876E-5</v>
      </c>
      <c r="K27" s="500"/>
      <c r="L27" s="495"/>
      <c r="M27" s="495"/>
      <c r="O27" s="17"/>
    </row>
    <row r="28" spans="1:16" ht="15" x14ac:dyDescent="0.25">
      <c r="A28" s="188" t="s">
        <v>898</v>
      </c>
      <c r="B28" s="252"/>
      <c r="C28" s="252"/>
      <c r="D28" s="252"/>
      <c r="E28" s="261"/>
      <c r="F28" s="6" t="s">
        <v>233</v>
      </c>
      <c r="G28" s="17">
        <v>13</v>
      </c>
      <c r="H28" s="17">
        <v>1</v>
      </c>
      <c r="I28" s="17">
        <f t="shared" si="2"/>
        <v>14</v>
      </c>
      <c r="J28" s="263">
        <f t="shared" si="1"/>
        <v>4.8102692376410438E-5</v>
      </c>
      <c r="K28" s="260"/>
      <c r="L28" s="495"/>
      <c r="M28" s="495"/>
      <c r="O28" s="17"/>
    </row>
    <row r="29" spans="1:16" ht="15" x14ac:dyDescent="0.25">
      <c r="A29" s="264">
        <v>45809</v>
      </c>
      <c r="B29" s="495">
        <v>78175</v>
      </c>
      <c r="C29" s="495">
        <v>183720</v>
      </c>
      <c r="D29" s="496">
        <f>+B29+C29</f>
        <v>261895</v>
      </c>
      <c r="E29" s="261"/>
      <c r="F29" s="6" t="s">
        <v>226</v>
      </c>
      <c r="G29" s="17">
        <v>9</v>
      </c>
      <c r="H29" s="17">
        <v>1</v>
      </c>
      <c r="I29" s="17">
        <f t="shared" si="2"/>
        <v>10</v>
      </c>
      <c r="J29" s="263">
        <f t="shared" si="1"/>
        <v>3.4359065983150314E-5</v>
      </c>
      <c r="K29" s="260"/>
      <c r="M29" s="260"/>
      <c r="O29" s="17"/>
    </row>
    <row r="30" spans="1:16" ht="15" x14ac:dyDescent="0.25">
      <c r="A30" s="264">
        <v>46174</v>
      </c>
      <c r="B30" s="495">
        <v>79161</v>
      </c>
      <c r="C30" s="495">
        <v>211883</v>
      </c>
      <c r="D30" s="496">
        <f>+B30+C30</f>
        <v>291044</v>
      </c>
      <c r="E30" s="258"/>
      <c r="G30" s="17"/>
      <c r="H30" s="17"/>
      <c r="I30" s="17"/>
      <c r="J30" s="256"/>
      <c r="K30" s="260"/>
      <c r="L30" s="495"/>
    </row>
    <row r="31" spans="1:16" ht="15" x14ac:dyDescent="0.25">
      <c r="A31" s="265" t="s">
        <v>239</v>
      </c>
      <c r="B31" s="507">
        <f>+B30/B29-1</f>
        <v>1.2612727854173222E-2</v>
      </c>
      <c r="C31" s="507">
        <f>+C30/C29-1</f>
        <v>0.15329305464837795</v>
      </c>
      <c r="D31" s="508">
        <f>+D30/D29-1</f>
        <v>0.11130033028503794</v>
      </c>
      <c r="E31" s="10"/>
      <c r="F31" s="266" t="s">
        <v>0</v>
      </c>
      <c r="G31" s="267">
        <f>+SUM(G6:G30)</f>
        <v>266989</v>
      </c>
      <c r="H31" s="267">
        <f>+SUM(H6:H30)</f>
        <v>24055</v>
      </c>
      <c r="I31" s="267">
        <f>+SUM(I6:I30)</f>
        <v>291044</v>
      </c>
      <c r="J31" s="268">
        <f>SUM(J6:J30)</f>
        <v>1</v>
      </c>
      <c r="K31" s="509"/>
      <c r="L31" s="260"/>
      <c r="M31"/>
    </row>
    <row r="32" spans="1:16" x14ac:dyDescent="0.2">
      <c r="G32" s="10"/>
      <c r="H32" s="10"/>
      <c r="K32" s="6"/>
      <c r="M32" s="17"/>
      <c r="O32" s="17"/>
    </row>
    <row r="33" spans="1:14" ht="12.75" customHeight="1" x14ac:dyDescent="0.2">
      <c r="E33" s="269"/>
      <c r="I33" s="253"/>
    </row>
    <row r="34" spans="1:14" ht="52.5" customHeight="1" x14ac:dyDescent="0.2">
      <c r="A34" s="1116" t="s">
        <v>899</v>
      </c>
      <c r="B34" s="1116"/>
      <c r="C34" s="1116"/>
      <c r="D34" s="1116"/>
      <c r="E34" s="1116"/>
      <c r="F34" s="1116"/>
      <c r="G34" s="1116"/>
      <c r="H34" s="1116"/>
      <c r="I34" s="1116"/>
      <c r="J34" s="184"/>
      <c r="K34" s="10"/>
    </row>
    <row r="36" spans="1:14" ht="12.75" customHeight="1" x14ac:dyDescent="0.2">
      <c r="A36" s="1117" t="s">
        <v>332</v>
      </c>
      <c r="B36" s="1117"/>
      <c r="C36" s="1117"/>
      <c r="D36" s="1117"/>
      <c r="E36" s="1117"/>
      <c r="F36" s="1117"/>
      <c r="G36" s="1117"/>
      <c r="H36" s="1117"/>
      <c r="I36" s="1117"/>
      <c r="J36" s="1117"/>
    </row>
    <row r="37" spans="1:14" x14ac:dyDescent="0.2">
      <c r="A37" s="1118"/>
      <c r="B37" s="1118"/>
      <c r="C37" s="1118"/>
      <c r="D37" s="1118"/>
      <c r="E37" s="1118"/>
      <c r="F37" s="1118"/>
      <c r="G37" s="1118"/>
      <c r="H37" s="1118"/>
      <c r="I37" s="1118"/>
      <c r="J37" s="1118"/>
    </row>
    <row r="38" spans="1:14" ht="22.5" customHeight="1" x14ac:dyDescent="0.2">
      <c r="A38" s="254" t="s">
        <v>333</v>
      </c>
      <c r="B38" s="254" t="s">
        <v>334</v>
      </c>
      <c r="C38" s="254" t="s">
        <v>335</v>
      </c>
      <c r="D38" s="254" t="s">
        <v>336</v>
      </c>
      <c r="E38" s="254" t="s">
        <v>337</v>
      </c>
      <c r="F38" s="254" t="s">
        <v>338</v>
      </c>
      <c r="G38" s="254" t="s">
        <v>339</v>
      </c>
      <c r="H38" s="254" t="s">
        <v>340</v>
      </c>
      <c r="I38" s="254" t="s">
        <v>341</v>
      </c>
      <c r="J38" s="254" t="s">
        <v>752</v>
      </c>
      <c r="K38" s="270" t="s">
        <v>308</v>
      </c>
      <c r="L38" s="254" t="s">
        <v>309</v>
      </c>
      <c r="M38" s="254" t="s">
        <v>310</v>
      </c>
      <c r="N38" s="254" t="s">
        <v>0</v>
      </c>
    </row>
    <row r="39" spans="1:14" x14ac:dyDescent="0.2">
      <c r="A39" s="271">
        <v>2000</v>
      </c>
      <c r="B39" s="272">
        <v>6</v>
      </c>
      <c r="C39" s="272">
        <v>4</v>
      </c>
      <c r="D39" s="272">
        <v>2</v>
      </c>
      <c r="E39" s="272">
        <v>3</v>
      </c>
      <c r="F39" s="272">
        <v>3</v>
      </c>
      <c r="G39" s="272">
        <v>6</v>
      </c>
      <c r="H39" s="272">
        <v>8</v>
      </c>
      <c r="I39" s="272">
        <v>0</v>
      </c>
      <c r="J39" s="273">
        <v>0</v>
      </c>
      <c r="K39" s="273">
        <v>7</v>
      </c>
      <c r="L39" s="273">
        <v>8</v>
      </c>
      <c r="M39" s="273">
        <v>7</v>
      </c>
      <c r="N39" s="274">
        <f>SUM(B39:M39)</f>
        <v>54</v>
      </c>
    </row>
    <row r="40" spans="1:14" x14ac:dyDescent="0.2">
      <c r="A40" s="271">
        <v>2001</v>
      </c>
      <c r="B40" s="272">
        <v>2</v>
      </c>
      <c r="C40" s="272">
        <v>9</v>
      </c>
      <c r="D40" s="272">
        <v>5</v>
      </c>
      <c r="E40" s="272">
        <v>5</v>
      </c>
      <c r="F40" s="272">
        <v>8</v>
      </c>
      <c r="G40" s="272">
        <v>3</v>
      </c>
      <c r="H40" s="272">
        <v>8</v>
      </c>
      <c r="I40" s="272">
        <v>8</v>
      </c>
      <c r="J40" s="273">
        <v>4</v>
      </c>
      <c r="K40" s="273">
        <v>5</v>
      </c>
      <c r="L40" s="273">
        <v>4</v>
      </c>
      <c r="M40" s="273">
        <v>5</v>
      </c>
      <c r="N40" s="274">
        <f t="shared" ref="N40:N64" si="4">SUM(B40:M40)</f>
        <v>66</v>
      </c>
    </row>
    <row r="41" spans="1:14" x14ac:dyDescent="0.2">
      <c r="A41" s="271">
        <v>2002</v>
      </c>
      <c r="B41" s="272">
        <v>18</v>
      </c>
      <c r="C41" s="272">
        <v>2</v>
      </c>
      <c r="D41" s="272">
        <v>4</v>
      </c>
      <c r="E41" s="272">
        <v>5</v>
      </c>
      <c r="F41" s="272">
        <v>5</v>
      </c>
      <c r="G41" s="272">
        <v>4</v>
      </c>
      <c r="H41" s="272">
        <v>4</v>
      </c>
      <c r="I41" s="272">
        <v>4</v>
      </c>
      <c r="J41" s="273">
        <v>4</v>
      </c>
      <c r="K41" s="273">
        <v>7</v>
      </c>
      <c r="L41" s="273">
        <v>8</v>
      </c>
      <c r="M41" s="273">
        <v>1</v>
      </c>
      <c r="N41" s="274">
        <f t="shared" si="4"/>
        <v>66</v>
      </c>
    </row>
    <row r="42" spans="1:14" x14ac:dyDescent="0.2">
      <c r="A42" s="271">
        <v>2003</v>
      </c>
      <c r="B42" s="272">
        <v>4</v>
      </c>
      <c r="C42" s="272">
        <v>8</v>
      </c>
      <c r="D42" s="272">
        <v>5</v>
      </c>
      <c r="E42" s="272">
        <v>6</v>
      </c>
      <c r="F42" s="272">
        <v>5</v>
      </c>
      <c r="G42" s="272">
        <v>3</v>
      </c>
      <c r="H42" s="272">
        <v>4</v>
      </c>
      <c r="I42" s="272">
        <v>5</v>
      </c>
      <c r="J42" s="273">
        <v>3</v>
      </c>
      <c r="K42" s="273">
        <v>3</v>
      </c>
      <c r="L42" s="273">
        <v>4</v>
      </c>
      <c r="M42" s="273">
        <v>3</v>
      </c>
      <c r="N42" s="274">
        <f t="shared" si="4"/>
        <v>53</v>
      </c>
    </row>
    <row r="43" spans="1:14" x14ac:dyDescent="0.2">
      <c r="A43" s="271">
        <v>2004</v>
      </c>
      <c r="B43" s="272">
        <v>2</v>
      </c>
      <c r="C43" s="272">
        <v>9</v>
      </c>
      <c r="D43" s="272">
        <v>8</v>
      </c>
      <c r="E43" s="272">
        <v>5</v>
      </c>
      <c r="F43" s="272">
        <v>2</v>
      </c>
      <c r="G43" s="272">
        <v>9</v>
      </c>
      <c r="H43" s="272">
        <v>1</v>
      </c>
      <c r="I43" s="272">
        <v>3</v>
      </c>
      <c r="J43" s="273">
        <v>4</v>
      </c>
      <c r="K43" s="273">
        <v>7</v>
      </c>
      <c r="L43" s="273">
        <v>5</v>
      </c>
      <c r="M43" s="273">
        <v>1</v>
      </c>
      <c r="N43" s="274">
        <f t="shared" si="4"/>
        <v>56</v>
      </c>
    </row>
    <row r="44" spans="1:14" x14ac:dyDescent="0.2">
      <c r="A44" s="271">
        <v>2005</v>
      </c>
      <c r="B44" s="272">
        <v>3</v>
      </c>
      <c r="C44" s="272">
        <v>8</v>
      </c>
      <c r="D44" s="272">
        <v>6</v>
      </c>
      <c r="E44" s="272">
        <v>6</v>
      </c>
      <c r="F44" s="272">
        <v>6</v>
      </c>
      <c r="G44" s="272">
        <v>3</v>
      </c>
      <c r="H44" s="272">
        <v>5</v>
      </c>
      <c r="I44" s="272">
        <v>3</v>
      </c>
      <c r="J44" s="273">
        <v>7</v>
      </c>
      <c r="K44" s="273">
        <v>5</v>
      </c>
      <c r="L44" s="273">
        <v>8</v>
      </c>
      <c r="M44" s="273">
        <v>9</v>
      </c>
      <c r="N44" s="274">
        <f t="shared" si="4"/>
        <v>69</v>
      </c>
    </row>
    <row r="45" spans="1:14" x14ac:dyDescent="0.2">
      <c r="A45" s="271">
        <v>2006</v>
      </c>
      <c r="B45" s="272">
        <v>6</v>
      </c>
      <c r="C45" s="272">
        <v>7</v>
      </c>
      <c r="D45" s="272">
        <v>6</v>
      </c>
      <c r="E45" s="272">
        <v>3</v>
      </c>
      <c r="F45" s="272">
        <v>6</v>
      </c>
      <c r="G45" s="272">
        <v>5</v>
      </c>
      <c r="H45" s="272">
        <v>6</v>
      </c>
      <c r="I45" s="272">
        <v>5</v>
      </c>
      <c r="J45" s="273">
        <v>4</v>
      </c>
      <c r="K45" s="273">
        <v>9</v>
      </c>
      <c r="L45" s="273">
        <v>4</v>
      </c>
      <c r="M45" s="273">
        <v>4</v>
      </c>
      <c r="N45" s="274">
        <f t="shared" si="4"/>
        <v>65</v>
      </c>
    </row>
    <row r="46" spans="1:14" x14ac:dyDescent="0.2">
      <c r="A46" s="271">
        <v>2007</v>
      </c>
      <c r="B46" s="272">
        <v>5</v>
      </c>
      <c r="C46" s="272">
        <v>6</v>
      </c>
      <c r="D46" s="272">
        <v>7</v>
      </c>
      <c r="E46" s="272">
        <v>3</v>
      </c>
      <c r="F46" s="272">
        <v>7</v>
      </c>
      <c r="G46" s="272">
        <v>6</v>
      </c>
      <c r="H46" s="272">
        <v>4</v>
      </c>
      <c r="I46" s="272">
        <v>6</v>
      </c>
      <c r="J46" s="273">
        <v>5</v>
      </c>
      <c r="K46" s="273">
        <v>6</v>
      </c>
      <c r="L46" s="273">
        <v>5</v>
      </c>
      <c r="M46" s="273">
        <v>2</v>
      </c>
      <c r="N46" s="274">
        <f t="shared" si="4"/>
        <v>62</v>
      </c>
    </row>
    <row r="47" spans="1:14" x14ac:dyDescent="0.2">
      <c r="A47" s="271">
        <v>2008</v>
      </c>
      <c r="B47" s="272">
        <v>13</v>
      </c>
      <c r="C47" s="272">
        <v>4</v>
      </c>
      <c r="D47" s="272">
        <v>7</v>
      </c>
      <c r="E47" s="272">
        <v>6</v>
      </c>
      <c r="F47" s="272">
        <v>3</v>
      </c>
      <c r="G47" s="272">
        <v>5</v>
      </c>
      <c r="H47" s="272">
        <v>6</v>
      </c>
      <c r="I47" s="272">
        <v>6</v>
      </c>
      <c r="J47" s="273">
        <v>5</v>
      </c>
      <c r="K47" s="273">
        <v>3</v>
      </c>
      <c r="L47" s="273">
        <v>3</v>
      </c>
      <c r="M47" s="273">
        <v>3</v>
      </c>
      <c r="N47" s="274">
        <f t="shared" si="4"/>
        <v>64</v>
      </c>
    </row>
    <row r="48" spans="1:14" x14ac:dyDescent="0.2">
      <c r="A48" s="271">
        <v>2009</v>
      </c>
      <c r="B48" s="272">
        <v>4</v>
      </c>
      <c r="C48" s="272">
        <v>14</v>
      </c>
      <c r="D48" s="272">
        <v>6</v>
      </c>
      <c r="E48" s="272">
        <v>2</v>
      </c>
      <c r="F48" s="272">
        <v>3</v>
      </c>
      <c r="G48" s="272">
        <v>9</v>
      </c>
      <c r="H48" s="272">
        <v>5</v>
      </c>
      <c r="I48" s="272">
        <v>4</v>
      </c>
      <c r="J48" s="273">
        <v>2</v>
      </c>
      <c r="K48" s="273">
        <v>1</v>
      </c>
      <c r="L48" s="273">
        <v>4</v>
      </c>
      <c r="M48" s="273">
        <v>2</v>
      </c>
      <c r="N48" s="274">
        <f t="shared" si="4"/>
        <v>56</v>
      </c>
    </row>
    <row r="49" spans="1:15" x14ac:dyDescent="0.2">
      <c r="A49" s="271">
        <v>2010</v>
      </c>
      <c r="B49" s="272">
        <v>5</v>
      </c>
      <c r="C49" s="272">
        <v>13</v>
      </c>
      <c r="D49" s="272">
        <v>1</v>
      </c>
      <c r="E49" s="272">
        <v>6</v>
      </c>
      <c r="F49" s="272">
        <v>5</v>
      </c>
      <c r="G49" s="272">
        <v>9</v>
      </c>
      <c r="H49" s="272">
        <v>6</v>
      </c>
      <c r="I49" s="272">
        <v>4</v>
      </c>
      <c r="J49" s="273">
        <v>3</v>
      </c>
      <c r="K49" s="273">
        <v>4</v>
      </c>
      <c r="L49" s="273">
        <v>4</v>
      </c>
      <c r="M49" s="273">
        <v>6</v>
      </c>
      <c r="N49" s="274">
        <f t="shared" si="4"/>
        <v>66</v>
      </c>
    </row>
    <row r="50" spans="1:15" x14ac:dyDescent="0.2">
      <c r="A50" s="271">
        <v>2011</v>
      </c>
      <c r="B50" s="272">
        <v>4</v>
      </c>
      <c r="C50" s="272">
        <v>8</v>
      </c>
      <c r="D50" s="272">
        <v>3</v>
      </c>
      <c r="E50" s="272">
        <v>5</v>
      </c>
      <c r="F50" s="272">
        <v>6</v>
      </c>
      <c r="G50" s="272">
        <v>5</v>
      </c>
      <c r="H50" s="272">
        <v>4</v>
      </c>
      <c r="I50" s="272">
        <v>5</v>
      </c>
      <c r="J50" s="273">
        <v>4</v>
      </c>
      <c r="K50" s="273">
        <v>5</v>
      </c>
      <c r="L50" s="273">
        <v>1</v>
      </c>
      <c r="M50" s="273">
        <v>3</v>
      </c>
      <c r="N50" s="274">
        <f t="shared" si="4"/>
        <v>53</v>
      </c>
    </row>
    <row r="51" spans="1:15" x14ac:dyDescent="0.2">
      <c r="A51" s="271">
        <v>2012</v>
      </c>
      <c r="B51" s="272">
        <v>2</v>
      </c>
      <c r="C51" s="272">
        <v>6</v>
      </c>
      <c r="D51" s="272">
        <v>9</v>
      </c>
      <c r="E51" s="272">
        <v>2</v>
      </c>
      <c r="F51" s="272">
        <v>4</v>
      </c>
      <c r="G51" s="272">
        <v>2</v>
      </c>
      <c r="H51" s="272">
        <v>5</v>
      </c>
      <c r="I51" s="272">
        <v>5</v>
      </c>
      <c r="J51" s="273">
        <v>4</v>
      </c>
      <c r="K51" s="273">
        <v>7</v>
      </c>
      <c r="L51" s="273">
        <v>4</v>
      </c>
      <c r="M51" s="273">
        <v>4</v>
      </c>
      <c r="N51" s="274">
        <f t="shared" si="4"/>
        <v>54</v>
      </c>
      <c r="O51" s="275"/>
    </row>
    <row r="52" spans="1:15" x14ac:dyDescent="0.2">
      <c r="A52" s="271">
        <v>2013</v>
      </c>
      <c r="B52" s="272">
        <v>4</v>
      </c>
      <c r="C52" s="272">
        <v>6</v>
      </c>
      <c r="D52" s="272">
        <v>5</v>
      </c>
      <c r="E52" s="272">
        <v>6</v>
      </c>
      <c r="F52" s="272">
        <v>1</v>
      </c>
      <c r="G52" s="272">
        <v>4</v>
      </c>
      <c r="H52" s="272">
        <v>4</v>
      </c>
      <c r="I52" s="272">
        <v>4</v>
      </c>
      <c r="J52" s="273">
        <v>5</v>
      </c>
      <c r="K52" s="273">
        <v>2</v>
      </c>
      <c r="L52" s="273">
        <v>4</v>
      </c>
      <c r="M52" s="273">
        <v>2</v>
      </c>
      <c r="N52" s="274">
        <f t="shared" si="4"/>
        <v>47</v>
      </c>
      <c r="O52" s="275"/>
    </row>
    <row r="53" spans="1:15" x14ac:dyDescent="0.2">
      <c r="A53" s="271">
        <v>2014</v>
      </c>
      <c r="B53" s="272">
        <v>6</v>
      </c>
      <c r="C53" s="272">
        <v>1</v>
      </c>
      <c r="D53" s="272">
        <v>1</v>
      </c>
      <c r="E53" s="272">
        <v>1</v>
      </c>
      <c r="F53" s="272">
        <v>1</v>
      </c>
      <c r="G53" s="272">
        <v>3</v>
      </c>
      <c r="H53" s="272">
        <v>7</v>
      </c>
      <c r="I53" s="272">
        <v>2</v>
      </c>
      <c r="J53" s="273">
        <v>2</v>
      </c>
      <c r="K53" s="273">
        <v>0</v>
      </c>
      <c r="L53" s="273">
        <v>1</v>
      </c>
      <c r="M53" s="273">
        <v>7</v>
      </c>
      <c r="N53" s="274">
        <f t="shared" si="4"/>
        <v>32</v>
      </c>
      <c r="O53" s="275"/>
    </row>
    <row r="54" spans="1:15" x14ac:dyDescent="0.2">
      <c r="A54" s="271">
        <v>2015</v>
      </c>
      <c r="B54" s="272">
        <v>5</v>
      </c>
      <c r="C54" s="272">
        <v>2</v>
      </c>
      <c r="D54" s="272">
        <v>7</v>
      </c>
      <c r="E54" s="272">
        <v>2</v>
      </c>
      <c r="F54" s="272">
        <v>0</v>
      </c>
      <c r="G54" s="272">
        <v>2</v>
      </c>
      <c r="H54" s="272">
        <v>1</v>
      </c>
      <c r="I54" s="272">
        <v>2</v>
      </c>
      <c r="J54" s="273">
        <v>2</v>
      </c>
      <c r="K54" s="273">
        <v>3</v>
      </c>
      <c r="L54" s="273">
        <v>3</v>
      </c>
      <c r="M54" s="273">
        <v>0</v>
      </c>
      <c r="N54" s="274">
        <f t="shared" si="4"/>
        <v>29</v>
      </c>
      <c r="O54" s="275"/>
    </row>
    <row r="55" spans="1:15" x14ac:dyDescent="0.2">
      <c r="A55" s="271">
        <v>2016</v>
      </c>
      <c r="B55" s="272">
        <v>4</v>
      </c>
      <c r="C55" s="272">
        <v>3</v>
      </c>
      <c r="D55" s="272">
        <v>3</v>
      </c>
      <c r="E55" s="272">
        <v>1</v>
      </c>
      <c r="F55" s="272">
        <v>6</v>
      </c>
      <c r="G55" s="272">
        <v>2</v>
      </c>
      <c r="H55" s="272">
        <v>2</v>
      </c>
      <c r="I55" s="272">
        <v>3</v>
      </c>
      <c r="J55" s="273">
        <v>4</v>
      </c>
      <c r="K55" s="273">
        <v>1</v>
      </c>
      <c r="L55" s="273">
        <v>2</v>
      </c>
      <c r="M55" s="273">
        <v>3</v>
      </c>
      <c r="N55" s="274">
        <f t="shared" si="4"/>
        <v>34</v>
      </c>
      <c r="O55" s="275"/>
    </row>
    <row r="56" spans="1:15" x14ac:dyDescent="0.2">
      <c r="A56" s="271">
        <v>2017</v>
      </c>
      <c r="B56" s="272">
        <v>5</v>
      </c>
      <c r="C56" s="272">
        <v>5</v>
      </c>
      <c r="D56" s="272">
        <v>3</v>
      </c>
      <c r="E56" s="272">
        <v>2</v>
      </c>
      <c r="F56" s="272">
        <v>6</v>
      </c>
      <c r="G56" s="272">
        <v>1</v>
      </c>
      <c r="H56" s="272">
        <v>3</v>
      </c>
      <c r="I56" s="272">
        <v>4</v>
      </c>
      <c r="J56" s="273">
        <v>2</v>
      </c>
      <c r="K56" s="273">
        <v>8</v>
      </c>
      <c r="L56" s="273">
        <v>0</v>
      </c>
      <c r="M56" s="273">
        <v>2</v>
      </c>
      <c r="N56" s="274">
        <f t="shared" si="4"/>
        <v>41</v>
      </c>
      <c r="O56" s="275"/>
    </row>
    <row r="57" spans="1:15" x14ac:dyDescent="0.2">
      <c r="A57" s="271">
        <v>2018</v>
      </c>
      <c r="B57" s="272">
        <v>2</v>
      </c>
      <c r="C57" s="272">
        <v>1</v>
      </c>
      <c r="D57" s="272">
        <v>2</v>
      </c>
      <c r="E57" s="272">
        <v>5</v>
      </c>
      <c r="F57" s="272">
        <v>3</v>
      </c>
      <c r="G57" s="272">
        <v>2</v>
      </c>
      <c r="H57" s="272">
        <v>1</v>
      </c>
      <c r="I57" s="272">
        <v>3</v>
      </c>
      <c r="J57" s="273">
        <v>2</v>
      </c>
      <c r="K57" s="273">
        <v>2</v>
      </c>
      <c r="L57" s="273">
        <v>3</v>
      </c>
      <c r="M57" s="273">
        <v>1</v>
      </c>
      <c r="N57" s="274">
        <f t="shared" si="4"/>
        <v>27</v>
      </c>
      <c r="O57" s="275"/>
    </row>
    <row r="58" spans="1:15" x14ac:dyDescent="0.2">
      <c r="A58" s="271">
        <v>2019</v>
      </c>
      <c r="B58" s="272">
        <v>4</v>
      </c>
      <c r="C58" s="272">
        <v>2</v>
      </c>
      <c r="D58" s="272">
        <v>1</v>
      </c>
      <c r="E58" s="272">
        <v>4</v>
      </c>
      <c r="F58" s="272">
        <v>4</v>
      </c>
      <c r="G58" s="272">
        <v>3</v>
      </c>
      <c r="H58" s="272">
        <v>3</v>
      </c>
      <c r="I58" s="272">
        <v>3</v>
      </c>
      <c r="J58" s="273">
        <v>3</v>
      </c>
      <c r="K58" s="273">
        <v>1</v>
      </c>
      <c r="L58" s="273">
        <v>6</v>
      </c>
      <c r="M58" s="273">
        <v>6</v>
      </c>
      <c r="N58" s="274">
        <f t="shared" si="4"/>
        <v>40</v>
      </c>
      <c r="O58" s="275"/>
    </row>
    <row r="59" spans="1:15" x14ac:dyDescent="0.2">
      <c r="A59" s="271">
        <v>2020</v>
      </c>
      <c r="B59" s="272">
        <v>2</v>
      </c>
      <c r="C59" s="272">
        <v>5</v>
      </c>
      <c r="D59" s="272">
        <v>3</v>
      </c>
      <c r="E59" s="272">
        <v>0</v>
      </c>
      <c r="F59" s="272">
        <v>2</v>
      </c>
      <c r="G59" s="272">
        <v>1</v>
      </c>
      <c r="H59" s="272">
        <v>1</v>
      </c>
      <c r="I59" s="272">
        <v>0</v>
      </c>
      <c r="J59" s="273">
        <v>0</v>
      </c>
      <c r="K59" s="273">
        <v>0</v>
      </c>
      <c r="L59" s="273">
        <v>1</v>
      </c>
      <c r="M59" s="273">
        <v>5</v>
      </c>
      <c r="N59" s="274">
        <f t="shared" si="4"/>
        <v>20</v>
      </c>
    </row>
    <row r="60" spans="1:15" x14ac:dyDescent="0.2">
      <c r="A60" s="271">
        <v>2021</v>
      </c>
      <c r="B60" s="272">
        <v>1</v>
      </c>
      <c r="C60" s="272">
        <v>1</v>
      </c>
      <c r="D60" s="272">
        <v>1</v>
      </c>
      <c r="E60" s="272">
        <v>0</v>
      </c>
      <c r="F60" s="272">
        <v>1</v>
      </c>
      <c r="G60" s="272">
        <v>28</v>
      </c>
      <c r="H60" s="272">
        <v>2</v>
      </c>
      <c r="I60" s="272">
        <v>19</v>
      </c>
      <c r="J60" s="273">
        <v>2</v>
      </c>
      <c r="K60" s="273">
        <v>2</v>
      </c>
      <c r="L60" s="273">
        <v>5</v>
      </c>
      <c r="M60" s="273">
        <v>1</v>
      </c>
      <c r="N60" s="274">
        <f t="shared" si="4"/>
        <v>63</v>
      </c>
    </row>
    <row r="61" spans="1:15" x14ac:dyDescent="0.2">
      <c r="A61" s="271">
        <v>2022</v>
      </c>
      <c r="B61" s="272">
        <v>2</v>
      </c>
      <c r="C61" s="272">
        <v>3</v>
      </c>
      <c r="D61" s="272">
        <v>5</v>
      </c>
      <c r="E61" s="272">
        <v>3</v>
      </c>
      <c r="F61" s="272">
        <v>2</v>
      </c>
      <c r="G61" s="272">
        <v>0</v>
      </c>
      <c r="H61" s="272">
        <v>1</v>
      </c>
      <c r="I61" s="272">
        <v>5</v>
      </c>
      <c r="J61" s="273">
        <v>8</v>
      </c>
      <c r="K61" s="273">
        <v>4</v>
      </c>
      <c r="L61" s="273">
        <v>2</v>
      </c>
      <c r="M61" s="273">
        <v>4</v>
      </c>
      <c r="N61" s="274">
        <f t="shared" si="4"/>
        <v>39</v>
      </c>
    </row>
    <row r="62" spans="1:15" x14ac:dyDescent="0.2">
      <c r="A62" s="271">
        <v>2023</v>
      </c>
      <c r="B62" s="272">
        <v>2</v>
      </c>
      <c r="C62" s="272">
        <v>1</v>
      </c>
      <c r="D62" s="272">
        <v>1</v>
      </c>
      <c r="E62" s="272">
        <v>1</v>
      </c>
      <c r="F62" s="272">
        <v>27</v>
      </c>
      <c r="G62" s="272">
        <v>3</v>
      </c>
      <c r="H62" s="272">
        <v>1</v>
      </c>
      <c r="I62" s="272">
        <v>6</v>
      </c>
      <c r="J62" s="273">
        <v>3</v>
      </c>
      <c r="K62" s="273">
        <v>2</v>
      </c>
      <c r="L62" s="273">
        <v>1</v>
      </c>
      <c r="M62" s="273">
        <v>3</v>
      </c>
      <c r="N62" s="274">
        <f t="shared" si="4"/>
        <v>51</v>
      </c>
    </row>
    <row r="63" spans="1:15" x14ac:dyDescent="0.2">
      <c r="A63" s="271">
        <v>2024</v>
      </c>
      <c r="B63" s="272">
        <v>3</v>
      </c>
      <c r="C63" s="272">
        <v>3</v>
      </c>
      <c r="D63" s="272">
        <v>2</v>
      </c>
      <c r="E63" s="272">
        <v>1</v>
      </c>
      <c r="F63" s="272">
        <v>1</v>
      </c>
      <c r="G63" s="272">
        <v>2</v>
      </c>
      <c r="H63" s="272">
        <v>2</v>
      </c>
      <c r="I63" s="272">
        <v>3</v>
      </c>
      <c r="J63" s="273">
        <v>2</v>
      </c>
      <c r="K63" s="273">
        <v>1</v>
      </c>
      <c r="L63" s="273">
        <v>2</v>
      </c>
      <c r="M63" s="273">
        <v>0</v>
      </c>
      <c r="N63" s="274">
        <f t="shared" si="4"/>
        <v>22</v>
      </c>
    </row>
    <row r="64" spans="1:15" x14ac:dyDescent="0.2">
      <c r="A64" s="271">
        <v>2025</v>
      </c>
      <c r="B64" s="272">
        <v>1</v>
      </c>
      <c r="C64" s="272">
        <v>0</v>
      </c>
      <c r="D64" s="272">
        <v>1</v>
      </c>
      <c r="E64" s="272">
        <v>2</v>
      </c>
      <c r="F64" s="272">
        <v>3</v>
      </c>
      <c r="G64" s="272">
        <v>1</v>
      </c>
      <c r="H64" s="272">
        <v>4</v>
      </c>
      <c r="I64" s="272">
        <v>0</v>
      </c>
      <c r="J64" s="273">
        <v>1</v>
      </c>
      <c r="K64" s="273">
        <v>2</v>
      </c>
      <c r="L64" s="273">
        <v>7</v>
      </c>
      <c r="M64" s="273">
        <v>4</v>
      </c>
      <c r="N64" s="274">
        <f t="shared" si="4"/>
        <v>26</v>
      </c>
    </row>
    <row r="65" spans="1:14" x14ac:dyDescent="0.2">
      <c r="A65" s="276" t="s">
        <v>763</v>
      </c>
      <c r="B65" s="277">
        <v>4</v>
      </c>
      <c r="C65" s="277">
        <v>3</v>
      </c>
      <c r="D65" s="277">
        <v>1</v>
      </c>
      <c r="E65" s="277">
        <v>3</v>
      </c>
      <c r="F65" s="277">
        <v>6</v>
      </c>
      <c r="G65" s="277">
        <v>5</v>
      </c>
      <c r="H65" s="277"/>
      <c r="I65" s="277"/>
      <c r="J65" s="277"/>
      <c r="K65" s="277"/>
      <c r="L65" s="277"/>
      <c r="M65" s="277"/>
      <c r="N65" s="277">
        <f>+SUM(B65:M65)</f>
        <v>22</v>
      </c>
    </row>
    <row r="66" spans="1:14" x14ac:dyDescent="0.2">
      <c r="A66" s="528"/>
      <c r="B66" s="529"/>
      <c r="C66" s="529"/>
      <c r="D66" s="529"/>
      <c r="E66" s="529"/>
      <c r="F66" s="529"/>
      <c r="G66" s="529"/>
      <c r="H66" s="529"/>
      <c r="I66" s="529"/>
      <c r="J66" s="529"/>
      <c r="K66" s="529"/>
      <c r="L66" s="529"/>
      <c r="M66" s="529"/>
      <c r="N66" s="529"/>
    </row>
    <row r="67" spans="1:14" ht="31.5" customHeight="1" x14ac:dyDescent="0.2">
      <c r="A67" s="1113" t="s">
        <v>900</v>
      </c>
      <c r="B67" s="1113"/>
      <c r="C67" s="1113"/>
      <c r="D67" s="1113"/>
      <c r="E67" s="1113"/>
      <c r="F67" s="1113"/>
      <c r="G67" s="1113"/>
      <c r="H67" s="1113"/>
      <c r="I67" s="1113"/>
      <c r="J67" s="1113"/>
      <c r="K67" s="1113"/>
      <c r="L67" s="1113"/>
      <c r="M67" s="1113"/>
      <c r="N67" s="1113"/>
    </row>
    <row r="68" spans="1:14" x14ac:dyDescent="0.2">
      <c r="A68" s="191"/>
      <c r="B68" s="191"/>
      <c r="C68" s="191"/>
      <c r="D68" s="191"/>
      <c r="E68" s="191"/>
      <c r="F68" s="191"/>
      <c r="G68" s="191"/>
      <c r="H68" s="191"/>
      <c r="I68" s="191"/>
      <c r="J68" s="191"/>
      <c r="K68" s="191"/>
      <c r="L68" s="191"/>
      <c r="M68" s="191"/>
      <c r="N68" s="191"/>
    </row>
    <row r="69" spans="1:14" ht="13.5" customHeight="1" x14ac:dyDescent="0.2">
      <c r="A69" s="191"/>
      <c r="B69" s="191"/>
      <c r="C69" s="191"/>
      <c r="D69" s="191"/>
      <c r="E69" s="191"/>
      <c r="F69" s="191"/>
      <c r="G69" s="191"/>
      <c r="H69" s="191"/>
      <c r="I69" s="191"/>
      <c r="J69" s="191"/>
      <c r="K69" s="191"/>
      <c r="L69" s="191"/>
      <c r="M69" s="191"/>
      <c r="N69" s="191"/>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45334-D194-4664-B12F-BFE579948393}">
  <sheetPr>
    <tabColor rgb="FF002060"/>
  </sheetPr>
  <dimension ref="A1:S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10" style="1" customWidth="1"/>
    <col min="14" max="19" width="10.7109375" style="1" customWidth="1"/>
    <col min="20" max="20" width="2.28515625" style="1" customWidth="1"/>
    <col min="21" max="16384" width="11.42578125" style="1"/>
  </cols>
  <sheetData>
    <row r="1" spans="1:19" ht="13.5" customHeight="1" x14ac:dyDescent="0.25">
      <c r="A1" s="100" t="s">
        <v>342</v>
      </c>
    </row>
    <row r="2" spans="1:19" ht="15" customHeight="1" x14ac:dyDescent="0.25">
      <c r="A2" s="523" t="s">
        <v>467</v>
      </c>
    </row>
    <row r="3" spans="1:19" x14ac:dyDescent="0.25">
      <c r="A3" s="252"/>
    </row>
    <row r="4" spans="1:19" x14ac:dyDescent="0.25">
      <c r="A4" s="252" t="s">
        <v>343</v>
      </c>
    </row>
    <row r="6" spans="1:19" x14ac:dyDescent="0.25">
      <c r="A6" s="278" t="s">
        <v>344</v>
      </c>
      <c r="B6" s="279">
        <v>45658</v>
      </c>
      <c r="C6" s="279">
        <v>45689</v>
      </c>
      <c r="D6" s="279">
        <v>45717</v>
      </c>
      <c r="E6" s="279">
        <v>45748</v>
      </c>
      <c r="F6" s="279">
        <v>45778</v>
      </c>
      <c r="G6" s="279">
        <v>45809</v>
      </c>
      <c r="H6" s="279">
        <v>45839</v>
      </c>
      <c r="I6" s="279">
        <v>45870</v>
      </c>
      <c r="J6" s="279">
        <v>45901</v>
      </c>
      <c r="K6" s="279">
        <v>45931</v>
      </c>
      <c r="L6" s="279">
        <v>45962</v>
      </c>
      <c r="M6" s="279">
        <v>45992</v>
      </c>
      <c r="N6" s="279">
        <v>46023</v>
      </c>
      <c r="O6" s="279">
        <v>46054</v>
      </c>
      <c r="P6" s="279">
        <v>46082</v>
      </c>
      <c r="Q6" s="279">
        <v>46113</v>
      </c>
      <c r="R6" s="279">
        <v>46143</v>
      </c>
      <c r="S6" s="279">
        <v>46174</v>
      </c>
    </row>
    <row r="7" spans="1:19" x14ac:dyDescent="0.25">
      <c r="A7" s="280" t="s">
        <v>345</v>
      </c>
      <c r="B7" s="281">
        <v>228548</v>
      </c>
      <c r="C7" s="281">
        <v>219540</v>
      </c>
      <c r="D7" s="281">
        <v>229552</v>
      </c>
      <c r="E7" s="281">
        <v>239024</v>
      </c>
      <c r="F7" s="281">
        <v>242424</v>
      </c>
      <c r="G7" s="281">
        <v>241351</v>
      </c>
      <c r="H7" s="281">
        <v>245952</v>
      </c>
      <c r="I7" s="281">
        <v>251797</v>
      </c>
      <c r="J7" s="281">
        <v>257274</v>
      </c>
      <c r="K7" s="281">
        <v>261363</v>
      </c>
      <c r="L7" s="281">
        <v>265571</v>
      </c>
      <c r="M7" s="281">
        <v>260543</v>
      </c>
      <c r="N7" s="281">
        <v>255297</v>
      </c>
      <c r="O7" s="281">
        <v>251682</v>
      </c>
      <c r="P7" s="281">
        <v>261001</v>
      </c>
      <c r="Q7" s="281">
        <v>261387</v>
      </c>
      <c r="R7" s="281">
        <v>265361</v>
      </c>
      <c r="S7" s="281">
        <v>266989</v>
      </c>
    </row>
    <row r="8" spans="1:19" x14ac:dyDescent="0.25">
      <c r="A8" s="282" t="s">
        <v>346</v>
      </c>
      <c r="B8" s="281">
        <v>19062</v>
      </c>
      <c r="C8" s="281">
        <v>18802</v>
      </c>
      <c r="D8" s="281">
        <v>19930</v>
      </c>
      <c r="E8" s="281">
        <v>19991</v>
      </c>
      <c r="F8" s="281">
        <v>20893</v>
      </c>
      <c r="G8" s="281">
        <v>20544</v>
      </c>
      <c r="H8" s="281">
        <v>21629</v>
      </c>
      <c r="I8" s="281">
        <v>21061</v>
      </c>
      <c r="J8" s="281">
        <v>21721</v>
      </c>
      <c r="K8" s="281">
        <v>23119</v>
      </c>
      <c r="L8" s="281">
        <v>23770</v>
      </c>
      <c r="M8" s="281">
        <v>22273</v>
      </c>
      <c r="N8" s="281">
        <v>22448</v>
      </c>
      <c r="O8" s="281">
        <v>22140</v>
      </c>
      <c r="P8" s="281">
        <v>23044</v>
      </c>
      <c r="Q8" s="281">
        <v>23299</v>
      </c>
      <c r="R8" s="281">
        <v>23624</v>
      </c>
      <c r="S8" s="281">
        <v>24055</v>
      </c>
    </row>
    <row r="9" spans="1:19" x14ac:dyDescent="0.25">
      <c r="A9" s="283" t="s">
        <v>347</v>
      </c>
      <c r="B9" s="284">
        <f t="shared" ref="B9:S9" si="0">B7+B8</f>
        <v>247610</v>
      </c>
      <c r="C9" s="284">
        <f t="shared" si="0"/>
        <v>238342</v>
      </c>
      <c r="D9" s="284">
        <f t="shared" si="0"/>
        <v>249482</v>
      </c>
      <c r="E9" s="284">
        <f t="shared" si="0"/>
        <v>259015</v>
      </c>
      <c r="F9" s="284">
        <f t="shared" si="0"/>
        <v>263317</v>
      </c>
      <c r="G9" s="284">
        <f t="shared" si="0"/>
        <v>261895</v>
      </c>
      <c r="H9" s="284">
        <f t="shared" si="0"/>
        <v>267581</v>
      </c>
      <c r="I9" s="284">
        <f t="shared" si="0"/>
        <v>272858</v>
      </c>
      <c r="J9" s="284">
        <f t="shared" si="0"/>
        <v>278995</v>
      </c>
      <c r="K9" s="284">
        <f t="shared" si="0"/>
        <v>284482</v>
      </c>
      <c r="L9" s="284">
        <f t="shared" si="0"/>
        <v>289341</v>
      </c>
      <c r="M9" s="284">
        <f t="shared" si="0"/>
        <v>282816</v>
      </c>
      <c r="N9" s="284">
        <f t="shared" si="0"/>
        <v>277745</v>
      </c>
      <c r="O9" s="284">
        <f t="shared" si="0"/>
        <v>273822</v>
      </c>
      <c r="P9" s="284">
        <f t="shared" si="0"/>
        <v>284045</v>
      </c>
      <c r="Q9" s="284">
        <f t="shared" si="0"/>
        <v>284686</v>
      </c>
      <c r="R9" s="284">
        <f t="shared" si="0"/>
        <v>288985</v>
      </c>
      <c r="S9" s="284">
        <f t="shared" si="0"/>
        <v>291044</v>
      </c>
    </row>
    <row r="10" spans="1:19" x14ac:dyDescent="0.25">
      <c r="A10" s="9"/>
    </row>
    <row r="11" spans="1:19" x14ac:dyDescent="0.25">
      <c r="A11" s="188" t="s">
        <v>348</v>
      </c>
    </row>
    <row r="13" spans="1:19" x14ac:dyDescent="0.25">
      <c r="A13" s="278" t="s">
        <v>349</v>
      </c>
      <c r="B13" s="279">
        <v>45658</v>
      </c>
      <c r="C13" s="279">
        <v>45689</v>
      </c>
      <c r="D13" s="279">
        <v>45717</v>
      </c>
      <c r="E13" s="279">
        <v>45748</v>
      </c>
      <c r="F13" s="279">
        <v>45778</v>
      </c>
      <c r="G13" s="279">
        <v>45809</v>
      </c>
      <c r="H13" s="279">
        <v>45839</v>
      </c>
      <c r="I13" s="279">
        <v>45870</v>
      </c>
      <c r="J13" s="279">
        <v>45901</v>
      </c>
      <c r="K13" s="279">
        <v>45931</v>
      </c>
      <c r="L13" s="279">
        <v>45962</v>
      </c>
      <c r="M13" s="279">
        <v>45992</v>
      </c>
      <c r="N13" s="279">
        <v>46023</v>
      </c>
      <c r="O13" s="279">
        <v>46054</v>
      </c>
      <c r="P13" s="279">
        <v>46082</v>
      </c>
      <c r="Q13" s="279">
        <v>46113</v>
      </c>
      <c r="R13" s="279">
        <v>46143</v>
      </c>
      <c r="S13" s="279">
        <v>46174</v>
      </c>
    </row>
    <row r="14" spans="1:19" x14ac:dyDescent="0.25">
      <c r="A14" s="282" t="s">
        <v>350</v>
      </c>
      <c r="B14" s="285">
        <f t="shared" ref="B14:S14" si="1">+B15+B16</f>
        <v>73832</v>
      </c>
      <c r="C14" s="285">
        <f t="shared" si="1"/>
        <v>72876</v>
      </c>
      <c r="D14" s="285">
        <f t="shared" si="1"/>
        <v>75376</v>
      </c>
      <c r="E14" s="285">
        <f t="shared" si="1"/>
        <v>76396</v>
      </c>
      <c r="F14" s="285">
        <f t="shared" si="1"/>
        <v>76036</v>
      </c>
      <c r="G14" s="285">
        <f t="shared" si="1"/>
        <v>78175</v>
      </c>
      <c r="H14" s="285">
        <f t="shared" si="1"/>
        <v>76286</v>
      </c>
      <c r="I14" s="285">
        <f t="shared" si="1"/>
        <v>77323</v>
      </c>
      <c r="J14" s="285">
        <f t="shared" si="1"/>
        <v>77198</v>
      </c>
      <c r="K14" s="285">
        <f t="shared" si="1"/>
        <v>77997</v>
      </c>
      <c r="L14" s="285">
        <f t="shared" si="1"/>
        <v>77842</v>
      </c>
      <c r="M14" s="285">
        <f t="shared" si="1"/>
        <v>77927</v>
      </c>
      <c r="N14" s="285">
        <f t="shared" si="1"/>
        <v>79247</v>
      </c>
      <c r="O14" s="285">
        <f t="shared" si="1"/>
        <v>77565</v>
      </c>
      <c r="P14" s="285">
        <f t="shared" si="1"/>
        <v>80292</v>
      </c>
      <c r="Q14" s="285">
        <f t="shared" si="1"/>
        <v>78875</v>
      </c>
      <c r="R14" s="285">
        <f t="shared" si="1"/>
        <v>78577</v>
      </c>
      <c r="S14" s="285">
        <f t="shared" si="1"/>
        <v>79161</v>
      </c>
    </row>
    <row r="15" spans="1:19" x14ac:dyDescent="0.25">
      <c r="A15" s="286" t="s">
        <v>345</v>
      </c>
      <c r="B15" s="287">
        <v>67451</v>
      </c>
      <c r="C15" s="287">
        <v>65902</v>
      </c>
      <c r="D15" s="287">
        <v>67878</v>
      </c>
      <c r="E15" s="287">
        <v>69805</v>
      </c>
      <c r="F15" s="287">
        <v>68804</v>
      </c>
      <c r="G15" s="287">
        <v>71145</v>
      </c>
      <c r="H15" s="287">
        <v>68672</v>
      </c>
      <c r="I15" s="287">
        <v>70604</v>
      </c>
      <c r="J15" s="287">
        <v>70437</v>
      </c>
      <c r="K15" s="287">
        <v>70371</v>
      </c>
      <c r="L15" s="287">
        <v>69842</v>
      </c>
      <c r="M15" s="287">
        <v>71235</v>
      </c>
      <c r="N15" s="287">
        <v>72196</v>
      </c>
      <c r="O15" s="287">
        <v>70560</v>
      </c>
      <c r="P15" s="287">
        <v>73008</v>
      </c>
      <c r="Q15" s="287">
        <v>71625</v>
      </c>
      <c r="R15" s="287">
        <v>71399</v>
      </c>
      <c r="S15" s="287">
        <v>71711</v>
      </c>
    </row>
    <row r="16" spans="1:19" customFormat="1" x14ac:dyDescent="0.25">
      <c r="A16" s="288" t="s">
        <v>346</v>
      </c>
      <c r="B16" s="289">
        <v>6381</v>
      </c>
      <c r="C16" s="289">
        <v>6974</v>
      </c>
      <c r="D16" s="289">
        <v>7498</v>
      </c>
      <c r="E16" s="289">
        <v>6591</v>
      </c>
      <c r="F16" s="289">
        <v>7232</v>
      </c>
      <c r="G16" s="289">
        <v>7030</v>
      </c>
      <c r="H16" s="289">
        <v>7614</v>
      </c>
      <c r="I16" s="289">
        <v>6719</v>
      </c>
      <c r="J16" s="289">
        <v>6761</v>
      </c>
      <c r="K16" s="289">
        <v>7626</v>
      </c>
      <c r="L16" s="289">
        <v>8000</v>
      </c>
      <c r="M16" s="289">
        <v>6692</v>
      </c>
      <c r="N16" s="289">
        <v>7051</v>
      </c>
      <c r="O16" s="289">
        <v>7005</v>
      </c>
      <c r="P16" s="289">
        <v>7284</v>
      </c>
      <c r="Q16" s="289">
        <v>7250</v>
      </c>
      <c r="R16" s="289">
        <v>7178</v>
      </c>
      <c r="S16" s="289">
        <v>7450</v>
      </c>
    </row>
    <row r="17" spans="1:19" customFormat="1" x14ac:dyDescent="0.25">
      <c r="A17" s="290" t="s">
        <v>351</v>
      </c>
      <c r="B17" s="291">
        <f t="shared" ref="B17:S17" si="2">+B18+B19</f>
        <v>173778</v>
      </c>
      <c r="C17" s="291">
        <f t="shared" si="2"/>
        <v>165466</v>
      </c>
      <c r="D17" s="291">
        <f t="shared" si="2"/>
        <v>174106</v>
      </c>
      <c r="E17" s="291">
        <f t="shared" si="2"/>
        <v>182619</v>
      </c>
      <c r="F17" s="291">
        <f t="shared" si="2"/>
        <v>187281</v>
      </c>
      <c r="G17" s="291">
        <f t="shared" si="2"/>
        <v>183720</v>
      </c>
      <c r="H17" s="291">
        <f t="shared" si="2"/>
        <v>191295</v>
      </c>
      <c r="I17" s="291">
        <f t="shared" si="2"/>
        <v>195535</v>
      </c>
      <c r="J17" s="291">
        <f t="shared" si="2"/>
        <v>201797</v>
      </c>
      <c r="K17" s="291">
        <f t="shared" si="2"/>
        <v>206485</v>
      </c>
      <c r="L17" s="291">
        <f t="shared" si="2"/>
        <v>211499</v>
      </c>
      <c r="M17" s="291">
        <f t="shared" si="2"/>
        <v>204889</v>
      </c>
      <c r="N17" s="291">
        <f t="shared" si="2"/>
        <v>198498</v>
      </c>
      <c r="O17" s="291">
        <f t="shared" si="2"/>
        <v>196257</v>
      </c>
      <c r="P17" s="291">
        <f t="shared" si="2"/>
        <v>203753</v>
      </c>
      <c r="Q17" s="291">
        <f t="shared" si="2"/>
        <v>205811</v>
      </c>
      <c r="R17" s="291">
        <f t="shared" si="2"/>
        <v>210408</v>
      </c>
      <c r="S17" s="291">
        <f t="shared" si="2"/>
        <v>211883</v>
      </c>
    </row>
    <row r="18" spans="1:19" customFormat="1" x14ac:dyDescent="0.25">
      <c r="A18" s="288" t="s">
        <v>352</v>
      </c>
      <c r="B18" s="289">
        <v>161097</v>
      </c>
      <c r="C18" s="289">
        <v>153638</v>
      </c>
      <c r="D18" s="289">
        <v>161674</v>
      </c>
      <c r="E18" s="289">
        <v>169219</v>
      </c>
      <c r="F18" s="289">
        <v>173620</v>
      </c>
      <c r="G18" s="289">
        <v>170206</v>
      </c>
      <c r="H18" s="289">
        <v>177280</v>
      </c>
      <c r="I18" s="289">
        <v>181193</v>
      </c>
      <c r="J18" s="289">
        <v>186837</v>
      </c>
      <c r="K18" s="289">
        <v>190992</v>
      </c>
      <c r="L18" s="289">
        <v>195729</v>
      </c>
      <c r="M18" s="289">
        <v>189308</v>
      </c>
      <c r="N18" s="289">
        <v>183101</v>
      </c>
      <c r="O18" s="289">
        <v>181122</v>
      </c>
      <c r="P18" s="289">
        <v>187993</v>
      </c>
      <c r="Q18" s="289">
        <v>189762</v>
      </c>
      <c r="R18" s="289">
        <v>193962</v>
      </c>
      <c r="S18" s="289">
        <v>195278</v>
      </c>
    </row>
    <row r="19" spans="1:19" customFormat="1" x14ac:dyDescent="0.25">
      <c r="A19" s="288" t="s">
        <v>346</v>
      </c>
      <c r="B19" s="289">
        <v>12681</v>
      </c>
      <c r="C19" s="289">
        <v>11828</v>
      </c>
      <c r="D19" s="289">
        <v>12432</v>
      </c>
      <c r="E19" s="289">
        <v>13400</v>
      </c>
      <c r="F19" s="289">
        <v>13661</v>
      </c>
      <c r="G19" s="289">
        <v>13514</v>
      </c>
      <c r="H19" s="289">
        <v>14015</v>
      </c>
      <c r="I19" s="289">
        <v>14342</v>
      </c>
      <c r="J19" s="289">
        <v>14960</v>
      </c>
      <c r="K19" s="289">
        <v>15493</v>
      </c>
      <c r="L19" s="289">
        <v>15770</v>
      </c>
      <c r="M19" s="289">
        <v>15581</v>
      </c>
      <c r="N19" s="289">
        <v>15397</v>
      </c>
      <c r="O19" s="289">
        <v>15135</v>
      </c>
      <c r="P19" s="289">
        <v>15760</v>
      </c>
      <c r="Q19" s="289">
        <v>16049</v>
      </c>
      <c r="R19" s="289">
        <v>16446</v>
      </c>
      <c r="S19" s="289">
        <v>16605</v>
      </c>
    </row>
    <row r="20" spans="1:19" x14ac:dyDescent="0.25">
      <c r="A20" s="283" t="s">
        <v>0</v>
      </c>
      <c r="B20" s="292">
        <f t="shared" ref="B20:S20" si="3">+B17+B14</f>
        <v>247610</v>
      </c>
      <c r="C20" s="292">
        <f t="shared" si="3"/>
        <v>238342</v>
      </c>
      <c r="D20" s="292">
        <f t="shared" si="3"/>
        <v>249482</v>
      </c>
      <c r="E20" s="292">
        <f t="shared" si="3"/>
        <v>259015</v>
      </c>
      <c r="F20" s="292">
        <f t="shared" si="3"/>
        <v>263317</v>
      </c>
      <c r="G20" s="292">
        <f t="shared" si="3"/>
        <v>261895</v>
      </c>
      <c r="H20" s="292">
        <f t="shared" si="3"/>
        <v>267581</v>
      </c>
      <c r="I20" s="292">
        <f t="shared" si="3"/>
        <v>272858</v>
      </c>
      <c r="J20" s="292">
        <f t="shared" si="3"/>
        <v>278995</v>
      </c>
      <c r="K20" s="292">
        <f t="shared" si="3"/>
        <v>284482</v>
      </c>
      <c r="L20" s="292">
        <f t="shared" si="3"/>
        <v>289341</v>
      </c>
      <c r="M20" s="292">
        <f t="shared" si="3"/>
        <v>282816</v>
      </c>
      <c r="N20" s="292">
        <f t="shared" si="3"/>
        <v>277745</v>
      </c>
      <c r="O20" s="292">
        <f t="shared" si="3"/>
        <v>273822</v>
      </c>
      <c r="P20" s="292">
        <f t="shared" si="3"/>
        <v>284045</v>
      </c>
      <c r="Q20" s="292">
        <f t="shared" si="3"/>
        <v>284686</v>
      </c>
      <c r="R20" s="292">
        <f t="shared" si="3"/>
        <v>288985</v>
      </c>
      <c r="S20" s="292">
        <f t="shared" si="3"/>
        <v>291044</v>
      </c>
    </row>
    <row r="21" spans="1:19" x14ac:dyDescent="0.25">
      <c r="A21" s="52"/>
    </row>
    <row r="22" spans="1:19" ht="46.5" customHeight="1" x14ac:dyDescent="0.25">
      <c r="A22" s="1119" t="s">
        <v>901</v>
      </c>
      <c r="B22" s="1116"/>
      <c r="C22" s="1116"/>
      <c r="D22" s="1116"/>
      <c r="E22" s="1116"/>
      <c r="F22" s="1116"/>
      <c r="G22" s="1116"/>
      <c r="H22" s="1116"/>
      <c r="I22" s="1116"/>
      <c r="J22" s="1116"/>
      <c r="K22" s="1116"/>
      <c r="L22" s="1116"/>
      <c r="M22" s="1116"/>
      <c r="N22" s="1116"/>
      <c r="O22" s="1116"/>
      <c r="P22" s="1116"/>
      <c r="Q22" s="561"/>
      <c r="R22" s="561"/>
      <c r="S22" s="561"/>
    </row>
  </sheetData>
  <mergeCells count="1">
    <mergeCell ref="A22:P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606FB-3C11-46B0-8E97-9FE2828D42AD}">
  <sheetPr>
    <tabColor rgb="FF002060"/>
  </sheetPr>
  <dimension ref="A1:N42"/>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4" width="15.7109375" style="2" customWidth="1"/>
    <col min="5" max="11" width="15.7109375" style="3" customWidth="1"/>
    <col min="12" max="12" width="1.85546875" style="3" customWidth="1"/>
    <col min="13" max="13" width="11.5703125" style="120"/>
    <col min="14" max="14" width="12.28515625" style="3" bestFit="1" customWidth="1"/>
    <col min="15" max="16384" width="11.5703125" style="3"/>
  </cols>
  <sheetData>
    <row r="1" spans="1:13" ht="12.75" x14ac:dyDescent="0.2">
      <c r="A1" s="100" t="s">
        <v>425</v>
      </c>
      <c r="B1" s="396"/>
      <c r="C1" s="396"/>
      <c r="D1" s="396"/>
    </row>
    <row r="2" spans="1:13" ht="36.75" customHeight="1" x14ac:dyDescent="0.2">
      <c r="A2" s="1120" t="s">
        <v>426</v>
      </c>
      <c r="B2" s="1120"/>
      <c r="C2" s="1120"/>
      <c r="D2" s="1120"/>
      <c r="E2" s="1120"/>
      <c r="F2" s="1120"/>
      <c r="G2" s="1120"/>
    </row>
    <row r="4" spans="1:13" ht="15" x14ac:dyDescent="0.25">
      <c r="A4" s="397" t="s">
        <v>427</v>
      </c>
      <c r="B4" s="398">
        <v>2017</v>
      </c>
      <c r="C4" s="399">
        <v>2018</v>
      </c>
      <c r="D4" s="399">
        <v>2019</v>
      </c>
      <c r="E4" s="399">
        <v>2020</v>
      </c>
      <c r="F4" s="399">
        <v>2021</v>
      </c>
      <c r="G4" s="399">
        <v>2022</v>
      </c>
      <c r="H4" s="399">
        <v>2023</v>
      </c>
      <c r="I4" s="399">
        <v>2024</v>
      </c>
      <c r="J4" s="399">
        <v>2025</v>
      </c>
      <c r="K4" s="399" t="s">
        <v>765</v>
      </c>
      <c r="L4"/>
    </row>
    <row r="5" spans="1:13" ht="12.75" x14ac:dyDescent="0.2">
      <c r="A5" s="400" t="s">
        <v>428</v>
      </c>
      <c r="B5" s="401">
        <v>763697136.64720368</v>
      </c>
      <c r="C5" s="401">
        <v>1538755561.3522799</v>
      </c>
      <c r="D5" s="401">
        <v>1338540643.0920179</v>
      </c>
      <c r="E5" s="401">
        <v>924550904.85911989</v>
      </c>
      <c r="F5" s="401">
        <v>1489606410.7062762</v>
      </c>
      <c r="G5" s="401">
        <v>2906989969.7614036</v>
      </c>
      <c r="H5" s="401">
        <v>1784596247.9300802</v>
      </c>
      <c r="I5" s="401">
        <v>1583684885.1000242</v>
      </c>
      <c r="J5" s="401">
        <v>1790962183.5215564</v>
      </c>
      <c r="K5" s="401">
        <v>2226015928.3856239</v>
      </c>
      <c r="L5" s="402"/>
      <c r="M5" s="870"/>
    </row>
    <row r="6" spans="1:13" ht="12.75" x14ac:dyDescent="0.2">
      <c r="A6" s="400" t="s">
        <v>429</v>
      </c>
      <c r="B6" s="401">
        <v>541508149.34888995</v>
      </c>
      <c r="C6" s="401">
        <v>869495869.71600986</v>
      </c>
      <c r="D6" s="401">
        <v>1043065611.4294121</v>
      </c>
      <c r="E6" s="401">
        <v>757768870.09938431</v>
      </c>
      <c r="F6" s="401">
        <v>1507199425.1820052</v>
      </c>
      <c r="G6" s="401">
        <v>1499971451.1666107</v>
      </c>
      <c r="H6" s="401">
        <v>1132020267.8957071</v>
      </c>
      <c r="I6" s="401">
        <v>1208374834.3011656</v>
      </c>
      <c r="J6" s="401">
        <v>1285342716.2762067</v>
      </c>
      <c r="K6" s="401">
        <v>1488554971.7757902</v>
      </c>
      <c r="L6" s="402"/>
      <c r="M6" s="870"/>
    </row>
    <row r="7" spans="1:13" ht="12.75" x14ac:dyDescent="0.2">
      <c r="A7" s="400" t="s">
        <v>435</v>
      </c>
      <c r="B7" s="401">
        <v>327055932.94078314</v>
      </c>
      <c r="C7" s="401">
        <v>287545986.22107995</v>
      </c>
      <c r="D7" s="401">
        <v>232075398.83061412</v>
      </c>
      <c r="E7" s="401">
        <v>257573602.17469963</v>
      </c>
      <c r="F7" s="401">
        <v>405850821.23998946</v>
      </c>
      <c r="G7" s="401">
        <v>589157681.24090171</v>
      </c>
      <c r="H7" s="401">
        <v>496137660.46374714</v>
      </c>
      <c r="I7" s="401">
        <v>494038226.17757148</v>
      </c>
      <c r="J7" s="401">
        <v>893648826.04918838</v>
      </c>
      <c r="K7" s="401">
        <v>1446553895.2520504</v>
      </c>
      <c r="L7" s="402"/>
      <c r="M7" s="870"/>
    </row>
    <row r="8" spans="1:13" ht="12.75" x14ac:dyDescent="0.2">
      <c r="A8" s="400" t="s">
        <v>436</v>
      </c>
      <c r="B8" s="401">
        <v>272167011.57288229</v>
      </c>
      <c r="C8" s="401">
        <v>193163162.79499999</v>
      </c>
      <c r="D8" s="401">
        <v>191195008.66329765</v>
      </c>
      <c r="E8" s="401">
        <v>297926625.58165723</v>
      </c>
      <c r="F8" s="401">
        <v>400987625.63317901</v>
      </c>
      <c r="G8" s="401">
        <v>391837893.9307729</v>
      </c>
      <c r="H8" s="401">
        <v>241533678.82649976</v>
      </c>
      <c r="I8" s="401">
        <v>228397759.27171227</v>
      </c>
      <c r="J8" s="401">
        <v>576439666.74130726</v>
      </c>
      <c r="K8" s="401">
        <v>1250449117.112128</v>
      </c>
      <c r="L8" s="402"/>
      <c r="M8" s="870"/>
    </row>
    <row r="9" spans="1:13" ht="12.75" x14ac:dyDescent="0.2">
      <c r="A9" s="400" t="s">
        <v>433</v>
      </c>
      <c r="B9" s="401">
        <v>131188255.46103016</v>
      </c>
      <c r="C9" s="401">
        <v>219552890.38589999</v>
      </c>
      <c r="D9" s="401">
        <v>260149008.08051157</v>
      </c>
      <c r="E9" s="401">
        <v>242404829.68301129</v>
      </c>
      <c r="F9" s="401">
        <v>423283448.74851519</v>
      </c>
      <c r="G9" s="401">
        <v>778302577.6300832</v>
      </c>
      <c r="H9" s="401">
        <v>621250274.8130492</v>
      </c>
      <c r="I9" s="401">
        <v>1034031267.4078258</v>
      </c>
      <c r="J9" s="401">
        <v>1025642311.5120202</v>
      </c>
      <c r="K9" s="401">
        <v>1158106014.5166183</v>
      </c>
      <c r="L9" s="402"/>
      <c r="M9" s="870"/>
    </row>
    <row r="10" spans="1:13" ht="12.75" x14ac:dyDescent="0.2">
      <c r="A10" s="400" t="s">
        <v>431</v>
      </c>
      <c r="B10" s="401">
        <v>136356979.96212474</v>
      </c>
      <c r="C10" s="401">
        <v>224550867.73710001</v>
      </c>
      <c r="D10" s="401">
        <v>296051121.90858167</v>
      </c>
      <c r="E10" s="401">
        <v>432277170.22909284</v>
      </c>
      <c r="F10" s="401">
        <v>639750145.24869096</v>
      </c>
      <c r="G10" s="401">
        <v>1151952606.045912</v>
      </c>
      <c r="H10" s="401">
        <v>600758562.91867125</v>
      </c>
      <c r="I10" s="401">
        <v>746953645.11537814</v>
      </c>
      <c r="J10" s="401">
        <v>978261661.48353922</v>
      </c>
      <c r="K10" s="401">
        <v>1098477622.7170002</v>
      </c>
      <c r="L10" s="402"/>
      <c r="M10" s="871"/>
    </row>
    <row r="11" spans="1:13" ht="12.75" x14ac:dyDescent="0.2">
      <c r="A11" s="400" t="s">
        <v>430</v>
      </c>
      <c r="B11" s="401">
        <v>122883926.66806822</v>
      </c>
      <c r="C11" s="401">
        <v>186469358.70390001</v>
      </c>
      <c r="D11" s="401">
        <v>135952129.10717773</v>
      </c>
      <c r="E11" s="401">
        <v>235587330.43529028</v>
      </c>
      <c r="F11" s="401">
        <v>540923654.37573445</v>
      </c>
      <c r="G11" s="401">
        <v>1301959152.1800368</v>
      </c>
      <c r="H11" s="401">
        <v>960328375.16385508</v>
      </c>
      <c r="I11" s="401">
        <v>872924720.24443448</v>
      </c>
      <c r="J11" s="401">
        <v>882824389.78905451</v>
      </c>
      <c r="K11" s="401">
        <v>807045186.54013991</v>
      </c>
      <c r="L11" s="402"/>
      <c r="M11" s="871"/>
    </row>
    <row r="12" spans="1:13" ht="12.75" x14ac:dyDescent="0.2">
      <c r="A12" s="400" t="s">
        <v>432</v>
      </c>
      <c r="B12" s="401">
        <v>227611902.56232706</v>
      </c>
      <c r="C12" s="401">
        <v>387901922.66031998</v>
      </c>
      <c r="D12" s="401">
        <v>374260532.63893145</v>
      </c>
      <c r="E12" s="401">
        <v>347787885.8782028</v>
      </c>
      <c r="F12" s="401">
        <v>484875977.29469717</v>
      </c>
      <c r="G12" s="401">
        <v>711528223.09067392</v>
      </c>
      <c r="H12" s="401">
        <v>424626437.3789655</v>
      </c>
      <c r="I12" s="401">
        <v>574726626.26898849</v>
      </c>
      <c r="J12" s="401">
        <v>592674380.55228913</v>
      </c>
      <c r="K12" s="401">
        <v>773643318.58250487</v>
      </c>
      <c r="L12" s="402"/>
      <c r="M12" s="871"/>
    </row>
    <row r="13" spans="1:13" ht="12.75" x14ac:dyDescent="0.2">
      <c r="A13" s="400" t="s">
        <v>437</v>
      </c>
      <c r="B13" s="401">
        <v>104478499.19148935</v>
      </c>
      <c r="C13" s="401">
        <v>187976278.78904</v>
      </c>
      <c r="D13" s="401">
        <v>144971943.18128914</v>
      </c>
      <c r="E13" s="401">
        <v>64317113.420949295</v>
      </c>
      <c r="F13" s="401">
        <v>99569605.013584509</v>
      </c>
      <c r="G13" s="401">
        <v>364425078.26493734</v>
      </c>
      <c r="H13" s="401">
        <v>253202218.27251732</v>
      </c>
      <c r="I13" s="401">
        <v>175671378.72881177</v>
      </c>
      <c r="J13" s="401">
        <v>308105816.0740332</v>
      </c>
      <c r="K13" s="401">
        <v>628416933.7526958</v>
      </c>
      <c r="L13" s="402"/>
      <c r="M13" s="871"/>
    </row>
    <row r="14" spans="1:13" ht="12.75" x14ac:dyDescent="0.2">
      <c r="A14" s="400" t="s">
        <v>434</v>
      </c>
      <c r="B14" s="401">
        <v>324950628.46263272</v>
      </c>
      <c r="C14" s="401">
        <v>315586867.16687</v>
      </c>
      <c r="D14" s="401">
        <v>277660674.51767063</v>
      </c>
      <c r="E14" s="401">
        <v>245695348.41946793</v>
      </c>
      <c r="F14" s="401">
        <v>292913965.19033945</v>
      </c>
      <c r="G14" s="401">
        <v>379096117.19090271</v>
      </c>
      <c r="H14" s="401">
        <v>302901950.26407653</v>
      </c>
      <c r="I14" s="401">
        <v>311608839.28559732</v>
      </c>
      <c r="J14" s="401">
        <v>481677364.2200284</v>
      </c>
      <c r="K14" s="401">
        <v>548024223.60233247</v>
      </c>
      <c r="L14" s="402"/>
      <c r="M14" s="871"/>
    </row>
    <row r="15" spans="1:13" ht="12.75" x14ac:dyDescent="0.2">
      <c r="A15" s="400" t="s">
        <v>438</v>
      </c>
      <c r="B15" s="401">
        <v>138327589.57797658</v>
      </c>
      <c r="C15" s="401">
        <v>135513641.22571999</v>
      </c>
      <c r="D15" s="401">
        <v>103743810.59465368</v>
      </c>
      <c r="E15" s="401">
        <v>138747973.8251988</v>
      </c>
      <c r="F15" s="401">
        <v>142075284.55517718</v>
      </c>
      <c r="G15" s="401">
        <v>434380541.21987325</v>
      </c>
      <c r="H15" s="401">
        <v>276628005.73058379</v>
      </c>
      <c r="I15" s="401">
        <v>263344294.2395083</v>
      </c>
      <c r="J15" s="401">
        <v>422328284.47662169</v>
      </c>
      <c r="K15" s="401">
        <v>521103456.57236469</v>
      </c>
      <c r="L15" s="402"/>
      <c r="M15" s="871"/>
    </row>
    <row r="16" spans="1:13" ht="12.75" x14ac:dyDescent="0.2">
      <c r="A16" s="400" t="s">
        <v>441</v>
      </c>
      <c r="B16" s="401">
        <v>82028454.668843776</v>
      </c>
      <c r="C16" s="401">
        <v>112715529.84332</v>
      </c>
      <c r="D16" s="401">
        <v>104096132.55902585</v>
      </c>
      <c r="E16" s="401">
        <v>59561652.249217242</v>
      </c>
      <c r="F16" s="401">
        <v>62930067.91201254</v>
      </c>
      <c r="G16" s="401">
        <v>127616459.91505076</v>
      </c>
      <c r="H16" s="401">
        <v>100419878.43757316</v>
      </c>
      <c r="I16" s="401">
        <v>110466790.63696405</v>
      </c>
      <c r="J16" s="401">
        <v>195262742.05054075</v>
      </c>
      <c r="K16" s="401">
        <v>337407780.08501554</v>
      </c>
      <c r="L16" s="402"/>
      <c r="M16" s="871"/>
    </row>
    <row r="17" spans="1:14" ht="12.75" x14ac:dyDescent="0.2">
      <c r="A17" s="400" t="s">
        <v>439</v>
      </c>
      <c r="B17" s="401">
        <v>133154121.32013087</v>
      </c>
      <c r="C17" s="401">
        <v>164027493.34915999</v>
      </c>
      <c r="D17" s="401">
        <v>154141789.48205101</v>
      </c>
      <c r="E17" s="401">
        <v>115837950.53552753</v>
      </c>
      <c r="F17" s="401">
        <v>178531635.40426666</v>
      </c>
      <c r="G17" s="401">
        <v>231308289.86436662</v>
      </c>
      <c r="H17" s="401">
        <v>157360594.96352369</v>
      </c>
      <c r="I17" s="401">
        <v>140836701.23690817</v>
      </c>
      <c r="J17" s="401">
        <v>233179044.0575245</v>
      </c>
      <c r="K17" s="401">
        <v>335804105.33520067</v>
      </c>
      <c r="L17" s="402"/>
      <c r="M17" s="871"/>
    </row>
    <row r="18" spans="1:14" ht="12.75" x14ac:dyDescent="0.2">
      <c r="A18" s="400" t="s">
        <v>440</v>
      </c>
      <c r="B18" s="401">
        <v>40902318.071357079</v>
      </c>
      <c r="C18" s="401">
        <v>65415326.179779999</v>
      </c>
      <c r="D18" s="401">
        <v>46811127.651361644</v>
      </c>
      <c r="E18" s="401">
        <v>80390266.921754465</v>
      </c>
      <c r="F18" s="401">
        <v>111945525.5520362</v>
      </c>
      <c r="G18" s="401">
        <v>165071381.3721655</v>
      </c>
      <c r="H18" s="401">
        <v>108518643.34688735</v>
      </c>
      <c r="I18" s="401">
        <v>88279382.849282295</v>
      </c>
      <c r="J18" s="401">
        <v>131547721.0870277</v>
      </c>
      <c r="K18" s="401">
        <v>251045653.24140668</v>
      </c>
      <c r="L18" s="402"/>
      <c r="M18" s="871"/>
    </row>
    <row r="19" spans="1:14" ht="12.75" x14ac:dyDescent="0.2">
      <c r="A19" s="400" t="s">
        <v>443</v>
      </c>
      <c r="B19" s="401">
        <v>15854103.314053014</v>
      </c>
      <c r="C19" s="401">
        <v>18399498.831899997</v>
      </c>
      <c r="D19" s="401">
        <v>18128058.36859753</v>
      </c>
      <c r="E19" s="401">
        <v>18306277.375074893</v>
      </c>
      <c r="F19" s="401">
        <v>18017005.49448806</v>
      </c>
      <c r="G19" s="401">
        <v>23584638.910057444</v>
      </c>
      <c r="H19" s="401">
        <v>24223192.298022892</v>
      </c>
      <c r="I19" s="401">
        <v>40005909.303507052</v>
      </c>
      <c r="J19" s="401">
        <v>68423253.237228647</v>
      </c>
      <c r="K19" s="401">
        <v>117539060.06531991</v>
      </c>
      <c r="L19" s="402"/>
      <c r="M19" s="871"/>
    </row>
    <row r="20" spans="1:14" ht="12.75" x14ac:dyDescent="0.2">
      <c r="A20" s="400" t="s">
        <v>442</v>
      </c>
      <c r="B20" s="401">
        <v>13929045.176468935</v>
      </c>
      <c r="C20" s="401">
        <v>9639181.864599999</v>
      </c>
      <c r="D20" s="401">
        <v>9614887.3789981753</v>
      </c>
      <c r="E20" s="401">
        <v>16251306.838739339</v>
      </c>
      <c r="F20" s="401">
        <v>16309201.577606764</v>
      </c>
      <c r="G20" s="401">
        <v>39401246.590282783</v>
      </c>
      <c r="H20" s="401">
        <v>155265130.28780186</v>
      </c>
      <c r="I20" s="401">
        <v>165346911.84009668</v>
      </c>
      <c r="J20" s="401">
        <v>147121931.28097549</v>
      </c>
      <c r="K20" s="401">
        <v>77028444.044036821</v>
      </c>
      <c r="L20" s="402"/>
      <c r="M20" s="871"/>
      <c r="N20" s="403"/>
    </row>
    <row r="21" spans="1:14" ht="12.75" x14ac:dyDescent="0.2">
      <c r="A21" s="400" t="s">
        <v>446</v>
      </c>
      <c r="B21" s="401">
        <v>11316086.427496459</v>
      </c>
      <c r="C21" s="401">
        <v>23651260.214620002</v>
      </c>
      <c r="D21" s="401">
        <v>15465473.703236479</v>
      </c>
      <c r="E21" s="401">
        <v>9080756.4072104357</v>
      </c>
      <c r="F21" s="401">
        <v>7019351.0208925996</v>
      </c>
      <c r="G21" s="401">
        <v>7277520.4297423838</v>
      </c>
      <c r="H21" s="401">
        <v>7442495.8230020683</v>
      </c>
      <c r="I21" s="401">
        <v>11056657.670265798</v>
      </c>
      <c r="J21" s="401">
        <v>14720796.140863162</v>
      </c>
      <c r="K21" s="401">
        <v>15525718.368078418</v>
      </c>
      <c r="L21" s="402"/>
      <c r="M21" s="871"/>
    </row>
    <row r="22" spans="1:14" ht="12.75" x14ac:dyDescent="0.2">
      <c r="A22" s="400" t="s">
        <v>444</v>
      </c>
      <c r="B22" s="401">
        <v>6547623.2617000006</v>
      </c>
      <c r="C22" s="401">
        <v>6231787.3898499999</v>
      </c>
      <c r="D22" s="401">
        <v>6008574.417040281</v>
      </c>
      <c r="E22" s="401">
        <v>7885246.3756776359</v>
      </c>
      <c r="F22" s="401">
        <v>7656701.8052467592</v>
      </c>
      <c r="G22" s="401">
        <v>9002161.7391905803</v>
      </c>
      <c r="H22" s="401">
        <v>7737160.4530204516</v>
      </c>
      <c r="I22" s="401">
        <v>8758022.0222891849</v>
      </c>
      <c r="J22" s="401">
        <v>7910774.914418174</v>
      </c>
      <c r="K22" s="401">
        <v>7154953.8651357982</v>
      </c>
      <c r="L22" s="402"/>
      <c r="M22" s="871"/>
    </row>
    <row r="23" spans="1:14" ht="12.75" x14ac:dyDescent="0.2">
      <c r="A23" s="400" t="s">
        <v>445</v>
      </c>
      <c r="B23" s="401">
        <v>2459545.6821000003</v>
      </c>
      <c r="C23" s="401">
        <v>2294806.98325</v>
      </c>
      <c r="D23" s="401">
        <v>2818617.4189774888</v>
      </c>
      <c r="E23" s="401">
        <v>2574450.5375817707</v>
      </c>
      <c r="F23" s="401">
        <v>3050984.6852615234</v>
      </c>
      <c r="G23" s="401">
        <v>3428563.6587596955</v>
      </c>
      <c r="H23" s="401">
        <v>3241107.332970473</v>
      </c>
      <c r="I23" s="401">
        <v>2972047.8200155683</v>
      </c>
      <c r="J23" s="401">
        <v>3346975.4114854727</v>
      </c>
      <c r="K23" s="401">
        <v>2826922.8047553115</v>
      </c>
      <c r="L23" s="402"/>
      <c r="M23" s="871"/>
    </row>
    <row r="24" spans="1:14" ht="12.75" x14ac:dyDescent="0.2">
      <c r="A24" s="400" t="s">
        <v>447</v>
      </c>
      <c r="B24" s="401">
        <v>2926337.6958999997</v>
      </c>
      <c r="C24" s="401">
        <v>2482483.5123299998</v>
      </c>
      <c r="D24" s="401">
        <v>2314067.4608615283</v>
      </c>
      <c r="E24" s="401">
        <v>2725409.8561216169</v>
      </c>
      <c r="F24" s="401">
        <v>5179396.3332794718</v>
      </c>
      <c r="G24" s="401">
        <v>5127761.8147025798</v>
      </c>
      <c r="H24" s="401">
        <v>5353007.8559589926</v>
      </c>
      <c r="I24" s="401">
        <v>5255449.2869282132</v>
      </c>
      <c r="J24" s="401">
        <v>2731366.8022781801</v>
      </c>
      <c r="K24" s="401">
        <v>2618611.1573496922</v>
      </c>
      <c r="L24" s="402"/>
      <c r="M24" s="871"/>
    </row>
    <row r="25" spans="1:14" ht="12" customHeight="1" x14ac:dyDescent="0.2">
      <c r="A25" s="400" t="s">
        <v>448</v>
      </c>
      <c r="B25" s="401">
        <v>1953421.1561500002</v>
      </c>
      <c r="C25" s="401">
        <v>1974469.6207799998</v>
      </c>
      <c r="D25" s="401">
        <v>3326573.2081514923</v>
      </c>
      <c r="E25" s="401">
        <v>3236894.3039723476</v>
      </c>
      <c r="F25" s="401">
        <v>4304223.9769679606</v>
      </c>
      <c r="G25" s="401">
        <v>2660652.1127726398</v>
      </c>
      <c r="H25" s="401">
        <v>1562014.4240889621</v>
      </c>
      <c r="I25" s="401">
        <v>2476848.6427423134</v>
      </c>
      <c r="J25" s="401">
        <v>2819352.5902994694</v>
      </c>
      <c r="K25" s="401">
        <v>1458023.953191014</v>
      </c>
      <c r="L25" s="402"/>
      <c r="M25" s="871"/>
      <c r="N25" s="403"/>
    </row>
    <row r="26" spans="1:14" ht="12.75" x14ac:dyDescent="0.2">
      <c r="A26" s="400" t="s">
        <v>449</v>
      </c>
      <c r="B26" s="401">
        <v>138607.74124999999</v>
      </c>
      <c r="C26" s="401">
        <v>51698.7</v>
      </c>
      <c r="D26" s="401">
        <v>796532.59656573122</v>
      </c>
      <c r="E26" s="401">
        <v>269871.92775999999</v>
      </c>
      <c r="F26" s="401">
        <v>310226.00983628561</v>
      </c>
      <c r="G26" s="401">
        <v>121680.14303237597</v>
      </c>
      <c r="H26" s="401">
        <v>187009.38300606937</v>
      </c>
      <c r="I26" s="401">
        <v>311415.66533782915</v>
      </c>
      <c r="J26" s="401">
        <v>462162.1812490524</v>
      </c>
      <c r="K26" s="401">
        <v>576570.90274542198</v>
      </c>
      <c r="L26" s="402"/>
      <c r="M26" s="871"/>
    </row>
    <row r="27" spans="1:14" ht="12.75" x14ac:dyDescent="0.2">
      <c r="A27" s="400" t="s">
        <v>451</v>
      </c>
      <c r="B27" s="401">
        <v>11714.80695</v>
      </c>
      <c r="C27" s="401">
        <v>4561.6499999999996</v>
      </c>
      <c r="D27" s="401">
        <v>98514.900000000009</v>
      </c>
      <c r="E27" s="401">
        <v>152382.32651863317</v>
      </c>
      <c r="F27" s="401">
        <v>437429.05606000003</v>
      </c>
      <c r="G27" s="401">
        <v>348567.93099999998</v>
      </c>
      <c r="H27" s="401">
        <v>285994.08658</v>
      </c>
      <c r="I27" s="401">
        <v>409447.94500000001</v>
      </c>
      <c r="J27" s="401">
        <v>417675.74439999997</v>
      </c>
      <c r="K27" s="401">
        <v>459526.41698219226</v>
      </c>
      <c r="L27" s="402"/>
      <c r="M27" s="871"/>
    </row>
    <row r="28" spans="1:14" ht="12.75" x14ac:dyDescent="0.2">
      <c r="A28" s="400" t="s">
        <v>450</v>
      </c>
      <c r="B28" s="401">
        <v>130993.5</v>
      </c>
      <c r="C28" s="401">
        <v>70696.3</v>
      </c>
      <c r="D28" s="401">
        <v>85879.494999999995</v>
      </c>
      <c r="E28" s="401">
        <v>127894.05298755187</v>
      </c>
      <c r="F28" s="401">
        <v>162967.48003844672</v>
      </c>
      <c r="G28" s="401">
        <v>181533.05207262436</v>
      </c>
      <c r="H28" s="401">
        <v>116385.79927355776</v>
      </c>
      <c r="I28" s="401">
        <v>133134.14986679205</v>
      </c>
      <c r="J28" s="401">
        <v>113310.2947217746</v>
      </c>
      <c r="K28" s="401">
        <v>56127.838659016394</v>
      </c>
      <c r="L28" s="402"/>
      <c r="M28" s="871"/>
    </row>
    <row r="29" spans="1:14" ht="12.75" x14ac:dyDescent="0.2">
      <c r="A29" s="400" t="s">
        <v>452</v>
      </c>
      <c r="B29" s="401">
        <v>24902.6855</v>
      </c>
      <c r="C29" s="401">
        <v>31659.407620000002</v>
      </c>
      <c r="D29" s="401">
        <v>46212.574770132938</v>
      </c>
      <c r="E29" s="401">
        <v>66382.008094191769</v>
      </c>
      <c r="F29" s="401">
        <v>59627.639649930774</v>
      </c>
      <c r="G29" s="401">
        <v>180435.3183192843</v>
      </c>
      <c r="H29" s="401">
        <v>253444.2975235428</v>
      </c>
      <c r="I29" s="401">
        <v>20048.527828970004</v>
      </c>
      <c r="J29" s="401">
        <v>10381.06864955136</v>
      </c>
      <c r="K29" s="401">
        <v>45281.330052607504</v>
      </c>
      <c r="L29" s="402"/>
      <c r="M29" s="871"/>
    </row>
    <row r="30" spans="1:14" ht="12.75" x14ac:dyDescent="0.2">
      <c r="A30" s="404"/>
      <c r="B30" s="404"/>
      <c r="C30" s="404"/>
      <c r="D30" s="404"/>
      <c r="E30" s="404"/>
      <c r="F30" s="404"/>
      <c r="G30" s="404"/>
      <c r="H30" s="404"/>
      <c r="I30" s="404"/>
      <c r="J30" s="132"/>
      <c r="K30" s="511"/>
      <c r="L30" s="402"/>
      <c r="M30" s="871"/>
    </row>
    <row r="31" spans="1:14" ht="12.75" x14ac:dyDescent="0.2">
      <c r="A31" s="405" t="s">
        <v>0</v>
      </c>
      <c r="B31" s="130">
        <f>SUM(B5:B29)</f>
        <v>3401603287.9033079</v>
      </c>
      <c r="C31" s="130">
        <f t="shared" ref="C31:H31" si="0">SUM(C5:C29)</f>
        <v>4953502860.6004286</v>
      </c>
      <c r="D31" s="130">
        <f t="shared" si="0"/>
        <v>4761418323.2587948</v>
      </c>
      <c r="E31" s="130">
        <f t="shared" si="0"/>
        <v>4261104396.3223114</v>
      </c>
      <c r="F31" s="130">
        <f t="shared" si="0"/>
        <v>6842950707.135829</v>
      </c>
      <c r="G31" s="130">
        <f t="shared" si="0"/>
        <v>11124912184.573622</v>
      </c>
      <c r="H31" s="130">
        <f t="shared" si="0"/>
        <v>7665949738.4469872</v>
      </c>
      <c r="I31" s="130">
        <f>SUM(I5:I29)</f>
        <v>8070085243.7380514</v>
      </c>
      <c r="J31" s="127">
        <f>SUM(J5:J29)</f>
        <v>10045975087.557507</v>
      </c>
      <c r="K31" s="127">
        <f>SUM(K5:K29)</f>
        <v>13095937448.217184</v>
      </c>
      <c r="L31" s="402"/>
      <c r="M31" s="871"/>
    </row>
    <row r="32" spans="1:14" ht="12.75" x14ac:dyDescent="0.2">
      <c r="A32" s="406"/>
      <c r="B32" s="407"/>
      <c r="C32" s="407"/>
      <c r="D32" s="407"/>
      <c r="E32" s="408"/>
      <c r="F32" s="408"/>
      <c r="G32" s="408"/>
      <c r="H32" s="408"/>
      <c r="I32" s="408"/>
      <c r="J32" s="408"/>
      <c r="K32" s="408"/>
    </row>
    <row r="33" spans="1:12" ht="89.45" customHeight="1" x14ac:dyDescent="0.2">
      <c r="A33" s="1121" t="s">
        <v>908</v>
      </c>
      <c r="B33" s="1121"/>
      <c r="C33" s="1121"/>
      <c r="D33" s="1121"/>
      <c r="E33" s="1121"/>
      <c r="F33" s="1121"/>
      <c r="G33" s="1121"/>
      <c r="H33" s="1121"/>
      <c r="I33" s="1121"/>
      <c r="J33" s="1121"/>
      <c r="K33" s="1121"/>
      <c r="L33" s="132"/>
    </row>
    <row r="34" spans="1:12" ht="12.75" x14ac:dyDescent="0.2">
      <c r="B34" s="409"/>
      <c r="C34" s="409"/>
      <c r="D34" s="409"/>
      <c r="E34" s="115"/>
      <c r="I34" s="130"/>
      <c r="J34" s="130"/>
      <c r="K34" s="130"/>
      <c r="L34" s="130"/>
    </row>
    <row r="35" spans="1:12" ht="12.75" x14ac:dyDescent="0.2">
      <c r="B35" s="409"/>
      <c r="C35" s="409"/>
      <c r="D35" s="409"/>
      <c r="E35" s="115"/>
    </row>
    <row r="36" spans="1:12" ht="12.75" x14ac:dyDescent="0.2">
      <c r="B36" s="409"/>
      <c r="C36" s="409"/>
      <c r="D36" s="409"/>
      <c r="E36" s="256"/>
    </row>
    <row r="37" spans="1:12" ht="12.75" x14ac:dyDescent="0.2">
      <c r="B37" s="409"/>
      <c r="C37" s="409"/>
      <c r="D37" s="409"/>
      <c r="E37" s="115"/>
    </row>
    <row r="38" spans="1:12" ht="12.75" x14ac:dyDescent="0.2">
      <c r="B38" s="409"/>
      <c r="C38" s="409"/>
      <c r="D38" s="409"/>
      <c r="E38" s="115"/>
    </row>
    <row r="39" spans="1:12" ht="12.75" x14ac:dyDescent="0.2">
      <c r="B39" s="409"/>
      <c r="C39" s="409"/>
      <c r="D39" s="409"/>
      <c r="E39" s="115"/>
    </row>
    <row r="40" spans="1:12" ht="12.75" x14ac:dyDescent="0.2">
      <c r="B40" s="409"/>
      <c r="C40" s="409"/>
      <c r="D40" s="409"/>
      <c r="E40" s="115"/>
    </row>
    <row r="41" spans="1:12" ht="12.75" x14ac:dyDescent="0.2">
      <c r="B41" s="409"/>
      <c r="C41" s="409"/>
      <c r="D41" s="409"/>
      <c r="E41" s="115"/>
    </row>
    <row r="42" spans="1:12" ht="12.75" x14ac:dyDescent="0.2">
      <c r="B42" s="409"/>
      <c r="C42" s="409"/>
      <c r="D42" s="409"/>
      <c r="E42" s="115"/>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5643A-2B35-4839-8B7A-29AD8E8438A4}">
  <sheetPr>
    <tabColor rgb="FF002060"/>
  </sheetPr>
  <dimension ref="A1:S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2" width="15.7109375" style="431" customWidth="1"/>
    <col min="3" max="3" width="15.7109375" style="3" customWidth="1"/>
    <col min="4" max="5" width="15.7109375" style="410" customWidth="1"/>
    <col min="6" max="11" width="15.7109375" style="3" customWidth="1"/>
    <col min="12" max="12" width="3" style="3" customWidth="1"/>
    <col min="13" max="13" width="12.28515625" style="3" bestFit="1" customWidth="1"/>
    <col min="14" max="16" width="11.5703125" style="3"/>
    <col min="17" max="18" width="0" style="3" hidden="1" customWidth="1"/>
    <col min="19" max="16384" width="11.5703125" style="3"/>
  </cols>
  <sheetData>
    <row r="1" spans="1:15" ht="12.75" x14ac:dyDescent="0.2">
      <c r="A1" s="100" t="s">
        <v>453</v>
      </c>
      <c r="B1" s="115"/>
    </row>
    <row r="2" spans="1:15" ht="31.5" customHeight="1" x14ac:dyDescent="0.25">
      <c r="A2" s="1122" t="s">
        <v>454</v>
      </c>
      <c r="B2" s="1122"/>
      <c r="C2" s="1122"/>
      <c r="D2" s="1122"/>
      <c r="E2" s="1122"/>
      <c r="F2" s="1122"/>
      <c r="G2" s="1122"/>
      <c r="H2" s="411"/>
    </row>
    <row r="3" spans="1:15" ht="12.75" x14ac:dyDescent="0.2">
      <c r="A3" s="132"/>
      <c r="B3" s="115"/>
      <c r="D3" s="412"/>
      <c r="E3" s="412"/>
      <c r="G3" s="120"/>
      <c r="H3" s="120"/>
      <c r="I3" s="413"/>
      <c r="J3" s="413"/>
      <c r="K3" s="413"/>
    </row>
    <row r="4" spans="1:15" ht="13.5" thickBot="1" x14ac:dyDescent="0.25">
      <c r="A4" s="397" t="s">
        <v>427</v>
      </c>
      <c r="B4" s="398">
        <v>2017</v>
      </c>
      <c r="C4" s="398">
        <v>2018</v>
      </c>
      <c r="D4" s="398">
        <v>2019</v>
      </c>
      <c r="E4" s="398">
        <v>2020</v>
      </c>
      <c r="F4" s="398">
        <v>2021</v>
      </c>
      <c r="G4" s="398">
        <v>2022</v>
      </c>
      <c r="H4" s="398">
        <v>2023</v>
      </c>
      <c r="I4" s="398">
        <v>2024</v>
      </c>
      <c r="J4" s="398">
        <v>2025</v>
      </c>
      <c r="K4" s="907" t="s">
        <v>765</v>
      </c>
      <c r="L4" s="413"/>
      <c r="O4" s="872"/>
    </row>
    <row r="5" spans="1:15" ht="13.5" thickBot="1" x14ac:dyDescent="0.25">
      <c r="A5" s="414" t="s">
        <v>455</v>
      </c>
      <c r="B5" s="415">
        <f t="shared" ref="B5:K5" si="0">SUM(B6:B30)</f>
        <v>1890777102.5600002</v>
      </c>
      <c r="C5" s="415">
        <f t="shared" si="0"/>
        <v>3185578835.4300003</v>
      </c>
      <c r="D5" s="415">
        <f t="shared" si="0"/>
        <v>2927116454.2500005</v>
      </c>
      <c r="E5" s="415">
        <f t="shared" si="0"/>
        <v>2648430124.3700008</v>
      </c>
      <c r="F5" s="415">
        <f t="shared" si="0"/>
        <v>2981711958.4000006</v>
      </c>
      <c r="G5" s="415">
        <f t="shared" si="0"/>
        <v>7875150511.4099979</v>
      </c>
      <c r="H5" s="415">
        <f t="shared" si="0"/>
        <v>5253597349.9700003</v>
      </c>
      <c r="I5" s="415">
        <f t="shared" si="0"/>
        <v>5579381144.249999</v>
      </c>
      <c r="J5" s="415">
        <f t="shared" si="0"/>
        <v>6992633407.2600002</v>
      </c>
      <c r="K5" s="415">
        <f t="shared" si="0"/>
        <v>9564126863.0999985</v>
      </c>
      <c r="L5" s="401"/>
      <c r="O5" s="872"/>
    </row>
    <row r="6" spans="1:15" ht="12.75" x14ac:dyDescent="0.2">
      <c r="A6" s="400" t="s">
        <v>428</v>
      </c>
      <c r="B6" s="401">
        <v>494474963.68000001</v>
      </c>
      <c r="C6" s="401">
        <v>1085384780.1799998</v>
      </c>
      <c r="D6" s="401">
        <v>1031284773.38</v>
      </c>
      <c r="E6" s="401">
        <v>762972221.68000007</v>
      </c>
      <c r="F6" s="401">
        <v>848977061.24000001</v>
      </c>
      <c r="G6" s="401">
        <v>2086366169.0300002</v>
      </c>
      <c r="H6" s="401">
        <v>1405742153.3800001</v>
      </c>
      <c r="I6" s="401">
        <v>1225744176.8799999</v>
      </c>
      <c r="J6" s="401">
        <v>1346249640.04</v>
      </c>
      <c r="K6" s="401">
        <v>1571332309.3499999</v>
      </c>
      <c r="L6" s="416"/>
      <c r="M6" s="403"/>
      <c r="O6" s="872"/>
    </row>
    <row r="7" spans="1:15" ht="12.75" x14ac:dyDescent="0.2">
      <c r="A7" s="400" t="s">
        <v>429</v>
      </c>
      <c r="B7" s="401">
        <v>258608519.87</v>
      </c>
      <c r="C7" s="401">
        <v>531759344.56</v>
      </c>
      <c r="D7" s="401">
        <v>409620300.06999999</v>
      </c>
      <c r="E7" s="401">
        <v>248719168.84999999</v>
      </c>
      <c r="F7" s="401">
        <v>215808290.16999999</v>
      </c>
      <c r="G7" s="401">
        <v>1118649480.3899999</v>
      </c>
      <c r="H7" s="401">
        <v>858603333.44000006</v>
      </c>
      <c r="I7" s="401">
        <v>954970474.49000001</v>
      </c>
      <c r="J7" s="401">
        <v>1035984771.22</v>
      </c>
      <c r="K7" s="401">
        <v>1171619437.6099999</v>
      </c>
      <c r="L7" s="416"/>
      <c r="M7" s="403"/>
      <c r="O7" s="872"/>
    </row>
    <row r="8" spans="1:15" ht="12.75" x14ac:dyDescent="0.2">
      <c r="A8" s="400" t="s">
        <v>435</v>
      </c>
      <c r="B8" s="401">
        <v>16469485.630000001</v>
      </c>
      <c r="C8" s="401">
        <v>11708222.23</v>
      </c>
      <c r="D8" s="401">
        <v>12646510.309999999</v>
      </c>
      <c r="E8" s="401">
        <v>17097515.369999997</v>
      </c>
      <c r="F8" s="401">
        <v>5899825.0999999996</v>
      </c>
      <c r="G8" s="401">
        <v>316473680.74000001</v>
      </c>
      <c r="H8" s="401">
        <v>119689152</v>
      </c>
      <c r="I8" s="401">
        <v>158176840.80000001</v>
      </c>
      <c r="J8" s="401">
        <v>393862069.22999996</v>
      </c>
      <c r="K8" s="401">
        <v>1029357732.73</v>
      </c>
      <c r="L8" s="416"/>
      <c r="M8" s="403"/>
      <c r="O8" s="872"/>
    </row>
    <row r="9" spans="1:15" s="120" customFormat="1" ht="12.75" x14ac:dyDescent="0.2">
      <c r="A9" s="400" t="s">
        <v>436</v>
      </c>
      <c r="B9" s="401">
        <v>213290981.33000001</v>
      </c>
      <c r="C9" s="401">
        <v>137435110.44999999</v>
      </c>
      <c r="D9" s="401">
        <v>129640244.66</v>
      </c>
      <c r="E9" s="401">
        <v>219039733.00999999</v>
      </c>
      <c r="F9" s="401">
        <v>274907427.99000001</v>
      </c>
      <c r="G9" s="401">
        <v>299908188.65999997</v>
      </c>
      <c r="H9" s="401">
        <v>168617298.00999999</v>
      </c>
      <c r="I9" s="401">
        <v>145622747.08000001</v>
      </c>
      <c r="J9" s="401">
        <v>349077826.5</v>
      </c>
      <c r="K9" s="401">
        <v>871219026.25999999</v>
      </c>
      <c r="L9" s="416"/>
      <c r="M9" s="510"/>
      <c r="O9" s="872"/>
    </row>
    <row r="10" spans="1:15" ht="12.75" x14ac:dyDescent="0.2">
      <c r="A10" s="400" t="s">
        <v>431</v>
      </c>
      <c r="B10" s="401">
        <v>94715680.090000004</v>
      </c>
      <c r="C10" s="401">
        <v>166692977.56</v>
      </c>
      <c r="D10" s="401">
        <v>219003987.89000002</v>
      </c>
      <c r="E10" s="401">
        <v>341034251.15999997</v>
      </c>
      <c r="F10" s="401">
        <v>387924184.31999999</v>
      </c>
      <c r="G10" s="401">
        <v>840677621.75999999</v>
      </c>
      <c r="H10" s="401">
        <v>437310674.51999998</v>
      </c>
      <c r="I10" s="401">
        <v>526678580.03999996</v>
      </c>
      <c r="J10" s="401">
        <v>716678093</v>
      </c>
      <c r="K10" s="401">
        <v>815131061.1099999</v>
      </c>
      <c r="L10" s="416"/>
      <c r="M10" s="403"/>
      <c r="O10" s="872"/>
    </row>
    <row r="11" spans="1:15" ht="12.75" x14ac:dyDescent="0.2">
      <c r="A11" s="400" t="s">
        <v>433</v>
      </c>
      <c r="B11" s="401">
        <v>87391273.040000007</v>
      </c>
      <c r="C11" s="401">
        <v>162314150.38</v>
      </c>
      <c r="D11" s="401">
        <v>193952100.26999998</v>
      </c>
      <c r="E11" s="401">
        <v>179542675.66</v>
      </c>
      <c r="F11" s="401">
        <v>244039268.53999999</v>
      </c>
      <c r="G11" s="401">
        <v>573944871.75</v>
      </c>
      <c r="H11" s="401">
        <v>282174535.94999999</v>
      </c>
      <c r="I11" s="401">
        <v>662778565.46000004</v>
      </c>
      <c r="J11" s="401">
        <v>643520344.02999997</v>
      </c>
      <c r="K11" s="401">
        <v>735284903.13999999</v>
      </c>
      <c r="L11" s="416"/>
      <c r="M11" s="403"/>
      <c r="O11" s="872"/>
    </row>
    <row r="12" spans="1:15" ht="12.75" x14ac:dyDescent="0.2">
      <c r="A12" s="400" t="s">
        <v>430</v>
      </c>
      <c r="B12" s="401">
        <v>93245662.599999994</v>
      </c>
      <c r="C12" s="401">
        <v>166903539.21000001</v>
      </c>
      <c r="D12" s="401">
        <v>99776063.209999993</v>
      </c>
      <c r="E12" s="401">
        <v>177605902.91</v>
      </c>
      <c r="F12" s="401">
        <v>260483616.35999998</v>
      </c>
      <c r="G12" s="401">
        <v>827667762.97000003</v>
      </c>
      <c r="H12" s="401">
        <v>707485634.02999997</v>
      </c>
      <c r="I12" s="401">
        <v>644009684.25</v>
      </c>
      <c r="J12" s="401">
        <v>671547777.43000007</v>
      </c>
      <c r="K12" s="401">
        <v>624021682.28999996</v>
      </c>
      <c r="L12" s="416"/>
      <c r="M12" s="403"/>
      <c r="O12" s="872"/>
    </row>
    <row r="13" spans="1:15" ht="12.75" x14ac:dyDescent="0.2">
      <c r="A13" s="400" t="s">
        <v>437</v>
      </c>
      <c r="B13" s="401">
        <v>62385858.5</v>
      </c>
      <c r="C13" s="401">
        <v>138938998.34999999</v>
      </c>
      <c r="D13" s="401">
        <v>106827611.59</v>
      </c>
      <c r="E13" s="401">
        <v>34468898.82</v>
      </c>
      <c r="F13" s="401">
        <v>53934215.049999997</v>
      </c>
      <c r="G13" s="401">
        <v>306762241.19</v>
      </c>
      <c r="H13" s="401">
        <v>209960498.38</v>
      </c>
      <c r="I13" s="401">
        <v>133376360.53999999</v>
      </c>
      <c r="J13" s="401">
        <v>248667379.19999999</v>
      </c>
      <c r="K13" s="401">
        <v>578717770.03999996</v>
      </c>
      <c r="L13" s="416"/>
      <c r="M13" s="403"/>
      <c r="O13" s="872"/>
    </row>
    <row r="14" spans="1:15" ht="12.75" x14ac:dyDescent="0.2">
      <c r="A14" s="400" t="s">
        <v>432</v>
      </c>
      <c r="B14" s="401">
        <v>81305449.939999998</v>
      </c>
      <c r="C14" s="401">
        <v>211561342.28</v>
      </c>
      <c r="D14" s="401">
        <v>227958678.31</v>
      </c>
      <c r="E14" s="401">
        <v>221747391.53</v>
      </c>
      <c r="F14" s="401">
        <v>239167040.05000001</v>
      </c>
      <c r="G14" s="401">
        <v>519763813.03999996</v>
      </c>
      <c r="H14" s="401">
        <v>232575250.80000001</v>
      </c>
      <c r="I14" s="401">
        <v>369214305.48000002</v>
      </c>
      <c r="J14" s="401">
        <v>398520376.25999999</v>
      </c>
      <c r="K14" s="401">
        <v>569295379.41999996</v>
      </c>
      <c r="L14" s="416"/>
      <c r="M14" s="403"/>
      <c r="O14" s="872"/>
    </row>
    <row r="15" spans="1:15" ht="12.75" x14ac:dyDescent="0.2">
      <c r="A15" s="400" t="s">
        <v>434</v>
      </c>
      <c r="B15" s="401">
        <v>254956497.04999998</v>
      </c>
      <c r="C15" s="401">
        <v>259096897.83000001</v>
      </c>
      <c r="D15" s="401">
        <v>223779154.97999999</v>
      </c>
      <c r="E15" s="401">
        <v>173015567.05000001</v>
      </c>
      <c r="F15" s="401">
        <v>208172795.79999998</v>
      </c>
      <c r="G15" s="401">
        <v>300867695.25999999</v>
      </c>
      <c r="H15" s="401">
        <v>227526375.13</v>
      </c>
      <c r="I15" s="401">
        <v>222786909.44999999</v>
      </c>
      <c r="J15" s="401">
        <v>359485809.40999997</v>
      </c>
      <c r="K15" s="401">
        <v>432324624.55000001</v>
      </c>
      <c r="L15" s="416"/>
      <c r="M15" s="403"/>
      <c r="O15" s="872"/>
    </row>
    <row r="16" spans="1:15" ht="12.75" x14ac:dyDescent="0.2">
      <c r="A16" s="400" t="s">
        <v>438</v>
      </c>
      <c r="B16" s="401">
        <v>91418285.570000008</v>
      </c>
      <c r="C16" s="401">
        <v>91765736.769999996</v>
      </c>
      <c r="D16" s="401">
        <v>67626909.479999989</v>
      </c>
      <c r="E16" s="401">
        <v>104601597.10000001</v>
      </c>
      <c r="F16" s="401">
        <v>78994142.25</v>
      </c>
      <c r="G16" s="401">
        <v>293937779.37</v>
      </c>
      <c r="H16" s="401">
        <v>220979712.68000001</v>
      </c>
      <c r="I16" s="401">
        <v>187059281.72</v>
      </c>
      <c r="J16" s="401">
        <v>302475655.88</v>
      </c>
      <c r="K16" s="401">
        <v>388563902.83999997</v>
      </c>
      <c r="L16" s="416"/>
      <c r="M16" s="403"/>
      <c r="O16" s="872"/>
    </row>
    <row r="17" spans="1:15" ht="12.75" x14ac:dyDescent="0.2">
      <c r="A17" s="400" t="s">
        <v>439</v>
      </c>
      <c r="B17" s="401">
        <v>75575204.480000004</v>
      </c>
      <c r="C17" s="401">
        <v>101580341.20999999</v>
      </c>
      <c r="D17" s="401">
        <v>105260682.23999999</v>
      </c>
      <c r="E17" s="401">
        <v>71001110.250000015</v>
      </c>
      <c r="F17" s="401">
        <v>64887353.600000001</v>
      </c>
      <c r="G17" s="401">
        <v>156343275.24000001</v>
      </c>
      <c r="H17" s="401">
        <v>97063111.160000011</v>
      </c>
      <c r="I17" s="401">
        <v>61952658.939999998</v>
      </c>
      <c r="J17" s="401">
        <v>139226672.66999999</v>
      </c>
      <c r="K17" s="401">
        <v>230336651.38</v>
      </c>
      <c r="L17" s="416"/>
      <c r="M17" s="403"/>
      <c r="O17" s="872"/>
    </row>
    <row r="18" spans="1:15" ht="12.75" x14ac:dyDescent="0.2">
      <c r="A18" s="400" t="s">
        <v>441</v>
      </c>
      <c r="B18" s="401">
        <v>44307510.899999999</v>
      </c>
      <c r="C18" s="401">
        <v>69258149.189999998</v>
      </c>
      <c r="D18" s="401">
        <v>65758505.040000007</v>
      </c>
      <c r="E18" s="401">
        <v>28264960.719999999</v>
      </c>
      <c r="F18" s="401">
        <v>13171974</v>
      </c>
      <c r="G18" s="401">
        <v>69778242.989999995</v>
      </c>
      <c r="H18" s="401">
        <v>54159557.520000003</v>
      </c>
      <c r="I18" s="401">
        <v>55804370.649999999</v>
      </c>
      <c r="J18" s="401">
        <v>118613135.38</v>
      </c>
      <c r="K18" s="401">
        <v>209437406.06</v>
      </c>
      <c r="L18" s="416"/>
      <c r="M18" s="403"/>
      <c r="O18" s="872"/>
    </row>
    <row r="19" spans="1:15" ht="12.75" x14ac:dyDescent="0.2">
      <c r="A19" s="400" t="s">
        <v>440</v>
      </c>
      <c r="B19" s="401">
        <v>10813574.67</v>
      </c>
      <c r="C19" s="401">
        <v>32699667.59</v>
      </c>
      <c r="D19" s="401">
        <v>20710318.760000002</v>
      </c>
      <c r="E19" s="401">
        <v>54078141.359999999</v>
      </c>
      <c r="F19" s="401">
        <v>71708375.75</v>
      </c>
      <c r="G19" s="401">
        <v>122562005.59999999</v>
      </c>
      <c r="H19" s="401">
        <v>76054465.530000001</v>
      </c>
      <c r="I19" s="401">
        <v>51744513.920000002</v>
      </c>
      <c r="J19" s="401">
        <v>82250532.299999997</v>
      </c>
      <c r="K19" s="401">
        <v>184067702.47999999</v>
      </c>
      <c r="L19" s="416"/>
      <c r="M19" s="403"/>
      <c r="O19" s="872"/>
    </row>
    <row r="20" spans="1:15" ht="12.75" x14ac:dyDescent="0.2">
      <c r="A20" s="400" t="s">
        <v>443</v>
      </c>
      <c r="B20" s="401">
        <v>980189.5</v>
      </c>
      <c r="C20" s="401">
        <v>2789100.56</v>
      </c>
      <c r="D20" s="401">
        <v>2264132.0499999998</v>
      </c>
      <c r="E20" s="401">
        <v>3445190.3499999996</v>
      </c>
      <c r="F20" s="401">
        <v>2202516.15</v>
      </c>
      <c r="G20" s="401">
        <v>4975895.87</v>
      </c>
      <c r="H20" s="401">
        <v>5854078.3899999997</v>
      </c>
      <c r="I20" s="401">
        <v>17189252.609999999</v>
      </c>
      <c r="J20" s="401">
        <v>39963858.700000003</v>
      </c>
      <c r="K20" s="401">
        <v>77048201.329999998</v>
      </c>
      <c r="L20" s="416"/>
      <c r="M20" s="403"/>
      <c r="O20" s="872"/>
    </row>
    <row r="21" spans="1:15" ht="12.75" x14ac:dyDescent="0.2">
      <c r="A21" s="400" t="s">
        <v>442</v>
      </c>
      <c r="B21" s="401">
        <v>5204824.2</v>
      </c>
      <c r="C21" s="401">
        <v>697580.33000000007</v>
      </c>
      <c r="D21" s="401">
        <v>818638.28</v>
      </c>
      <c r="E21" s="401">
        <v>6200096.8000000007</v>
      </c>
      <c r="F21" s="401">
        <v>5767676.9800000004</v>
      </c>
      <c r="G21" s="401">
        <v>30381196.900000002</v>
      </c>
      <c r="H21" s="401">
        <v>144050915.21000001</v>
      </c>
      <c r="I21" s="401">
        <v>155764108.38999999</v>
      </c>
      <c r="J21" s="401">
        <v>136214575.09</v>
      </c>
      <c r="K21" s="401">
        <v>69016727.629999995</v>
      </c>
      <c r="L21" s="416"/>
      <c r="M21" s="403"/>
      <c r="O21" s="872"/>
    </row>
    <row r="22" spans="1:15" ht="12.75" x14ac:dyDescent="0.2">
      <c r="A22" s="400" t="s">
        <v>446</v>
      </c>
      <c r="B22" s="401">
        <v>3631134.7199999997</v>
      </c>
      <c r="C22" s="401">
        <v>12422326.800000001</v>
      </c>
      <c r="D22" s="401">
        <v>7546069.5999999996</v>
      </c>
      <c r="E22" s="401">
        <v>2381333.91</v>
      </c>
      <c r="F22" s="401">
        <v>1161645</v>
      </c>
      <c r="G22" s="401">
        <v>4263.3999999999996</v>
      </c>
      <c r="H22" s="401">
        <v>3831.15</v>
      </c>
      <c r="I22" s="401">
        <v>6851.03</v>
      </c>
      <c r="J22" s="401">
        <v>2613084.08</v>
      </c>
      <c r="K22" s="401">
        <v>3918928.25</v>
      </c>
      <c r="L22" s="416"/>
      <c r="M22" s="403"/>
      <c r="O22" s="873"/>
    </row>
    <row r="23" spans="1:15" ht="12.75" x14ac:dyDescent="0.2">
      <c r="A23" s="400" t="s">
        <v>445</v>
      </c>
      <c r="B23" s="401">
        <v>1055998.03</v>
      </c>
      <c r="C23" s="401">
        <v>1077439.94</v>
      </c>
      <c r="D23" s="401">
        <v>1062264.6599999999</v>
      </c>
      <c r="E23" s="401">
        <v>999648.52</v>
      </c>
      <c r="F23" s="401">
        <v>657888.72</v>
      </c>
      <c r="G23" s="401">
        <v>1438632.1600000001</v>
      </c>
      <c r="H23" s="401">
        <v>1471791.25</v>
      </c>
      <c r="I23" s="401">
        <v>1366103.3399999999</v>
      </c>
      <c r="J23" s="401">
        <v>1820647.62</v>
      </c>
      <c r="K23" s="401">
        <v>1713256.2899999998</v>
      </c>
      <c r="L23" s="416"/>
      <c r="M23" s="403"/>
      <c r="O23" s="874"/>
    </row>
    <row r="24" spans="1:15" ht="12.75" x14ac:dyDescent="0.2">
      <c r="A24" s="400" t="s">
        <v>444</v>
      </c>
      <c r="B24" s="401">
        <v>884570.42999999993</v>
      </c>
      <c r="C24" s="401">
        <v>1462575.0499999998</v>
      </c>
      <c r="D24" s="401">
        <v>1546136.0499999998</v>
      </c>
      <c r="E24" s="401">
        <v>2197856.73</v>
      </c>
      <c r="F24" s="401">
        <v>3792919.78</v>
      </c>
      <c r="G24" s="401">
        <v>4454728.49</v>
      </c>
      <c r="H24" s="401">
        <v>4016114.62</v>
      </c>
      <c r="I24" s="401">
        <v>5118104.57</v>
      </c>
      <c r="J24" s="401">
        <v>5835103.9300000006</v>
      </c>
      <c r="K24" s="401">
        <v>1690124.4300000002</v>
      </c>
      <c r="L24" s="416"/>
      <c r="M24" s="403"/>
    </row>
    <row r="25" spans="1:15" ht="12.75" x14ac:dyDescent="0.2">
      <c r="A25" s="400" t="s">
        <v>452</v>
      </c>
      <c r="B25" s="401">
        <v>8256.16</v>
      </c>
      <c r="C25" s="401">
        <v>2401.39</v>
      </c>
      <c r="D25" s="401">
        <v>4502.2299999999996</v>
      </c>
      <c r="E25" s="401">
        <v>10984.09</v>
      </c>
      <c r="F25" s="401">
        <v>40343.879999999997</v>
      </c>
      <c r="G25" s="401">
        <v>166297.10999999999</v>
      </c>
      <c r="H25" s="401">
        <v>242359.6</v>
      </c>
      <c r="I25" s="401">
        <v>1081.55</v>
      </c>
      <c r="J25" s="401">
        <v>558.11</v>
      </c>
      <c r="K25" s="401">
        <v>28614.190000000002</v>
      </c>
      <c r="L25" s="416"/>
      <c r="M25" s="403"/>
    </row>
    <row r="26" spans="1:15" ht="12.75" x14ac:dyDescent="0.2">
      <c r="A26" s="400" t="s">
        <v>451</v>
      </c>
      <c r="B26" s="401">
        <v>0</v>
      </c>
      <c r="C26" s="401">
        <v>0</v>
      </c>
      <c r="D26" s="401">
        <v>0</v>
      </c>
      <c r="E26" s="401">
        <v>204.17</v>
      </c>
      <c r="F26" s="401">
        <v>0</v>
      </c>
      <c r="G26" s="401">
        <v>323.17</v>
      </c>
      <c r="H26" s="401">
        <v>343.12</v>
      </c>
      <c r="I26" s="401">
        <v>646.11</v>
      </c>
      <c r="J26" s="401">
        <v>2230.25</v>
      </c>
      <c r="K26" s="401">
        <v>1041.99</v>
      </c>
      <c r="L26" s="416"/>
      <c r="M26" s="403"/>
    </row>
    <row r="27" spans="1:15" ht="12.75" x14ac:dyDescent="0.2">
      <c r="A27" s="400" t="s">
        <v>449</v>
      </c>
      <c r="B27" s="401">
        <v>0</v>
      </c>
      <c r="C27" s="401">
        <v>0</v>
      </c>
      <c r="D27" s="401">
        <v>0</v>
      </c>
      <c r="E27" s="401">
        <v>554.11</v>
      </c>
      <c r="F27" s="401">
        <v>534.77</v>
      </c>
      <c r="G27" s="401">
        <v>496.5</v>
      </c>
      <c r="H27" s="401">
        <v>449.83000000000004</v>
      </c>
      <c r="I27" s="401">
        <v>2265.3199999999997</v>
      </c>
      <c r="J27" s="401">
        <v>9253.75</v>
      </c>
      <c r="K27" s="401">
        <v>122.42</v>
      </c>
      <c r="L27" s="416"/>
      <c r="M27" s="403"/>
    </row>
    <row r="28" spans="1:15" ht="12.75" x14ac:dyDescent="0.2">
      <c r="A28" s="400" t="s">
        <v>448</v>
      </c>
      <c r="B28" s="401">
        <v>0</v>
      </c>
      <c r="C28" s="401">
        <v>0</v>
      </c>
      <c r="D28" s="401">
        <v>6.9499999999999993</v>
      </c>
      <c r="E28" s="401">
        <v>2053.8000000000002</v>
      </c>
      <c r="F28" s="401">
        <v>66.23</v>
      </c>
      <c r="G28" s="401">
        <v>445.46000000000004</v>
      </c>
      <c r="H28" s="401">
        <v>561.71</v>
      </c>
      <c r="I28" s="401">
        <v>442.12</v>
      </c>
      <c r="J28" s="401">
        <v>742.05000000000007</v>
      </c>
      <c r="K28" s="401">
        <v>117.66</v>
      </c>
      <c r="L28" s="416"/>
      <c r="M28" s="403"/>
    </row>
    <row r="29" spans="1:15" ht="12.75" x14ac:dyDescent="0.2">
      <c r="A29" s="400" t="s">
        <v>447</v>
      </c>
      <c r="B29" s="401">
        <v>6720.92</v>
      </c>
      <c r="C29" s="401">
        <v>5439.07</v>
      </c>
      <c r="D29" s="401">
        <v>2607.8199999999997</v>
      </c>
      <c r="E29" s="401">
        <v>1950.37</v>
      </c>
      <c r="F29" s="401">
        <v>10425.67</v>
      </c>
      <c r="G29" s="401">
        <v>20996.690000000002</v>
      </c>
      <c r="H29" s="401">
        <v>15132.73</v>
      </c>
      <c r="I29" s="401">
        <v>12134.76</v>
      </c>
      <c r="J29" s="401">
        <v>12308.73</v>
      </c>
      <c r="K29" s="401">
        <v>110.96</v>
      </c>
      <c r="L29" s="416"/>
      <c r="M29" s="403"/>
    </row>
    <row r="30" spans="1:15" ht="13.5" thickBot="1" x14ac:dyDescent="0.25">
      <c r="A30" s="400" t="s">
        <v>450</v>
      </c>
      <c r="B30" s="401">
        <v>46461.25</v>
      </c>
      <c r="C30" s="401">
        <v>22714.5</v>
      </c>
      <c r="D30" s="401">
        <v>26256.42</v>
      </c>
      <c r="E30" s="401">
        <v>1116.05</v>
      </c>
      <c r="F30" s="401">
        <v>2371</v>
      </c>
      <c r="G30" s="401">
        <v>4407.67</v>
      </c>
      <c r="H30" s="401">
        <v>19.829999999999998</v>
      </c>
      <c r="I30" s="401">
        <v>684.75</v>
      </c>
      <c r="J30" s="401">
        <v>962.4</v>
      </c>
      <c r="K30" s="401">
        <v>28.69</v>
      </c>
      <c r="L30" s="416"/>
      <c r="M30" s="403"/>
    </row>
    <row r="31" spans="1:15" ht="13.5" thickBot="1" x14ac:dyDescent="0.25">
      <c r="A31" s="417" t="s">
        <v>459</v>
      </c>
      <c r="B31" s="415">
        <v>1294129001.8199999</v>
      </c>
      <c r="C31" s="415">
        <v>1551829060.0399992</v>
      </c>
      <c r="D31" s="415">
        <v>1595669572.1800001</v>
      </c>
      <c r="E31" s="415">
        <v>1347757603.0999999</v>
      </c>
      <c r="F31" s="415">
        <v>3567002137.6800003</v>
      </c>
      <c r="G31" s="415">
        <v>2953700136.9900002</v>
      </c>
      <c r="H31" s="415">
        <f>SUM(H32:H56)</f>
        <v>2130246987.0900004</v>
      </c>
      <c r="I31" s="415">
        <f>SUM(I32:I56)</f>
        <v>2186965544.8499994</v>
      </c>
      <c r="J31" s="415">
        <f>SUM(J32:J56)</f>
        <v>2687211130.6400003</v>
      </c>
      <c r="K31" s="415">
        <f>SUM(K32:K56)</f>
        <v>3251837778.8599997</v>
      </c>
      <c r="L31" s="413"/>
    </row>
    <row r="32" spans="1:15" ht="12.75" x14ac:dyDescent="0.2">
      <c r="A32" s="132" t="s">
        <v>428</v>
      </c>
      <c r="B32" s="423">
        <v>253105686.56999993</v>
      </c>
      <c r="C32" s="423">
        <v>436969243.44</v>
      </c>
      <c r="D32" s="423">
        <v>289108548.65000015</v>
      </c>
      <c r="E32" s="419">
        <v>141873742.14999998</v>
      </c>
      <c r="F32" s="401">
        <v>619563981.90999985</v>
      </c>
      <c r="G32" s="401">
        <v>798463349.86999965</v>
      </c>
      <c r="H32" s="401">
        <v>356204712.31</v>
      </c>
      <c r="I32" s="401">
        <v>331287142.3499999</v>
      </c>
      <c r="J32" s="401">
        <v>412274524.63999999</v>
      </c>
      <c r="K32" s="401">
        <v>628578858.74000001</v>
      </c>
      <c r="L32" s="413"/>
      <c r="M32" s="403"/>
    </row>
    <row r="33" spans="1:19" ht="15" x14ac:dyDescent="0.25">
      <c r="A33" s="132" t="s">
        <v>433</v>
      </c>
      <c r="B33" s="423">
        <v>37020008.899999991</v>
      </c>
      <c r="C33" s="423">
        <v>51038111.769999996</v>
      </c>
      <c r="D33" s="423">
        <v>58885164.350000001</v>
      </c>
      <c r="E33" s="419">
        <v>53879644.410000004</v>
      </c>
      <c r="F33" s="401">
        <v>164896294.55999997</v>
      </c>
      <c r="G33" s="401">
        <v>192432520.05000001</v>
      </c>
      <c r="H33" s="401">
        <v>325576214.03999996</v>
      </c>
      <c r="I33" s="401">
        <v>359482800.31999999</v>
      </c>
      <c r="J33" s="401">
        <v>370341818.48000002</v>
      </c>
      <c r="K33" s="401">
        <v>415199223.51999998</v>
      </c>
      <c r="L33" s="420"/>
      <c r="M33" s="401"/>
      <c r="N33" s="401"/>
    </row>
    <row r="34" spans="1:19" ht="15" x14ac:dyDescent="0.25">
      <c r="A34" s="132" t="s">
        <v>435</v>
      </c>
      <c r="B34" s="423">
        <v>299021879.33999974</v>
      </c>
      <c r="C34" s="423">
        <v>262400716.7299999</v>
      </c>
      <c r="D34" s="423">
        <v>205180204.41</v>
      </c>
      <c r="E34" s="419">
        <v>224292334.49999985</v>
      </c>
      <c r="F34" s="401">
        <v>381879177.25999993</v>
      </c>
      <c r="G34" s="401">
        <v>255627741.18999994</v>
      </c>
      <c r="H34" s="401">
        <v>356088789.54000002</v>
      </c>
      <c r="I34" s="401">
        <v>317357742.94</v>
      </c>
      <c r="J34" s="401">
        <v>474361141.80000007</v>
      </c>
      <c r="K34" s="401">
        <v>394581236.78000003</v>
      </c>
      <c r="L34" s="421"/>
      <c r="M34" s="401"/>
      <c r="N34" s="401"/>
      <c r="O34" s="872"/>
      <c r="P34" s="872"/>
    </row>
    <row r="35" spans="1:19" s="120" customFormat="1" ht="15" x14ac:dyDescent="0.25">
      <c r="A35" s="132" t="s">
        <v>436</v>
      </c>
      <c r="B35" s="423">
        <v>43408346.93</v>
      </c>
      <c r="C35" s="423">
        <v>40466660.560000002</v>
      </c>
      <c r="D35" s="423">
        <v>44445044.389999993</v>
      </c>
      <c r="E35" s="419">
        <v>64230825.640000008</v>
      </c>
      <c r="F35" s="401">
        <v>109079291.27</v>
      </c>
      <c r="G35" s="401">
        <v>72829337.920000002</v>
      </c>
      <c r="H35" s="401">
        <v>57746406.000000007</v>
      </c>
      <c r="I35" s="401">
        <v>67294789.370000005</v>
      </c>
      <c r="J35" s="401">
        <v>211354188.57000002</v>
      </c>
      <c r="K35" s="401">
        <v>360466769.72999996</v>
      </c>
      <c r="L35" s="421"/>
    </row>
    <row r="36" spans="1:19" ht="15" x14ac:dyDescent="0.25">
      <c r="A36" s="132" t="s">
        <v>429</v>
      </c>
      <c r="B36" s="423">
        <v>254940364.47000003</v>
      </c>
      <c r="C36" s="423">
        <v>308562000.86999989</v>
      </c>
      <c r="D36" s="423">
        <v>589779087.00000012</v>
      </c>
      <c r="E36" s="419">
        <v>456368326.80999982</v>
      </c>
      <c r="F36" s="401">
        <v>1239119452.05</v>
      </c>
      <c r="G36" s="401">
        <v>324726355.44</v>
      </c>
      <c r="H36" s="401">
        <v>217137729.47</v>
      </c>
      <c r="I36" s="401">
        <v>197474783.64000002</v>
      </c>
      <c r="J36" s="401">
        <v>193112655.03</v>
      </c>
      <c r="K36" s="401">
        <v>280747316.27999997</v>
      </c>
      <c r="L36" s="421"/>
      <c r="O36" s="875"/>
    </row>
    <row r="37" spans="1:19" ht="15" x14ac:dyDescent="0.25">
      <c r="A37" s="132" t="s">
        <v>431</v>
      </c>
      <c r="B37" s="423">
        <v>34847381.639999993</v>
      </c>
      <c r="C37" s="423">
        <v>50731251.229999997</v>
      </c>
      <c r="D37" s="423">
        <v>70440473.929999992</v>
      </c>
      <c r="E37" s="419">
        <v>85386663.370000005</v>
      </c>
      <c r="F37" s="401">
        <v>246399825.99999994</v>
      </c>
      <c r="G37" s="401">
        <v>303369010.94</v>
      </c>
      <c r="H37" s="401">
        <v>155604803.37</v>
      </c>
      <c r="I37" s="401">
        <v>212009650.88</v>
      </c>
      <c r="J37" s="401">
        <v>252373569.77999997</v>
      </c>
      <c r="K37" s="401">
        <v>275951696.49000001</v>
      </c>
      <c r="L37" s="421"/>
    </row>
    <row r="38" spans="1:19" ht="12.75" x14ac:dyDescent="0.2">
      <c r="A38" s="511" t="s">
        <v>432</v>
      </c>
      <c r="B38" s="419">
        <v>133946565.97000001</v>
      </c>
      <c r="C38" s="419">
        <v>162616331.24999997</v>
      </c>
      <c r="D38" s="419">
        <v>133465439.31</v>
      </c>
      <c r="E38" s="419">
        <v>112395727.99999997</v>
      </c>
      <c r="F38" s="401">
        <v>230283167.26999998</v>
      </c>
      <c r="G38" s="401">
        <v>177704433.04999992</v>
      </c>
      <c r="H38" s="401">
        <v>179604903.08999997</v>
      </c>
      <c r="I38" s="401">
        <v>187131815.28999999</v>
      </c>
      <c r="J38" s="401">
        <v>171580365.03999999</v>
      </c>
      <c r="K38" s="401">
        <v>189189757.34999999</v>
      </c>
    </row>
    <row r="39" spans="1:19" ht="15" x14ac:dyDescent="0.25">
      <c r="A39" s="132" t="s">
        <v>430</v>
      </c>
      <c r="B39" s="423">
        <v>21840925.919999998</v>
      </c>
      <c r="C39" s="423">
        <v>13181073.239999998</v>
      </c>
      <c r="D39" s="423">
        <v>29300948.289999999</v>
      </c>
      <c r="E39" s="419">
        <v>51528132.049999997</v>
      </c>
      <c r="F39" s="401">
        <v>272944531.11000001</v>
      </c>
      <c r="G39" s="401">
        <v>467162152.86000001</v>
      </c>
      <c r="H39" s="401">
        <v>246166941.66000003</v>
      </c>
      <c r="I39" s="401">
        <v>220533003.36000001</v>
      </c>
      <c r="J39" s="401">
        <v>202851631.75</v>
      </c>
      <c r="K39" s="401">
        <v>176071985.93000001</v>
      </c>
      <c r="L39" s="420"/>
      <c r="M39" s="413"/>
      <c r="N39" s="413"/>
      <c r="O39" s="413"/>
      <c r="P39" s="413"/>
      <c r="Q39" s="413"/>
      <c r="R39" s="413"/>
      <c r="S39" s="413"/>
    </row>
    <row r="40" spans="1:19" ht="15" x14ac:dyDescent="0.25">
      <c r="A40" s="132" t="s">
        <v>441</v>
      </c>
      <c r="B40" s="436">
        <v>30808610.84</v>
      </c>
      <c r="C40" s="436">
        <v>36817070.799999997</v>
      </c>
      <c r="D40" s="436">
        <v>29286302.299999993</v>
      </c>
      <c r="E40" s="422">
        <v>21470516.940000001</v>
      </c>
      <c r="F40" s="401">
        <v>37032536.200000003</v>
      </c>
      <c r="G40" s="401">
        <v>47922625.470000006</v>
      </c>
      <c r="H40" s="401">
        <v>38638399.759999998</v>
      </c>
      <c r="I40" s="401">
        <v>47256438.25</v>
      </c>
      <c r="J40" s="401">
        <v>63809881.949999996</v>
      </c>
      <c r="K40" s="401">
        <v>119194758.3</v>
      </c>
      <c r="L40" s="420"/>
      <c r="M40" s="413"/>
      <c r="N40" s="413"/>
      <c r="O40" s="413"/>
      <c r="P40" s="413"/>
      <c r="Q40" s="413"/>
      <c r="R40" s="413"/>
      <c r="S40" s="413"/>
    </row>
    <row r="41" spans="1:19" ht="12.75" x14ac:dyDescent="0.2">
      <c r="A41" s="132" t="s">
        <v>438</v>
      </c>
      <c r="B41" s="423">
        <v>31707595.720000006</v>
      </c>
      <c r="C41" s="423">
        <v>27546842.109999999</v>
      </c>
      <c r="D41" s="423">
        <v>22901802.579999991</v>
      </c>
      <c r="E41" s="419">
        <v>15431745.90000001</v>
      </c>
      <c r="F41" s="401">
        <v>41371817.509999998</v>
      </c>
      <c r="G41" s="401">
        <v>115716249.10999998</v>
      </c>
      <c r="H41" s="401">
        <v>32854811.379999999</v>
      </c>
      <c r="I41" s="401">
        <v>57396038.609999999</v>
      </c>
      <c r="J41" s="401">
        <v>94083505.999999985</v>
      </c>
      <c r="K41" s="401">
        <v>112455181.59999995</v>
      </c>
      <c r="L41" s="413"/>
      <c r="M41" s="413"/>
      <c r="N41" s="413"/>
      <c r="O41" s="413"/>
      <c r="P41" s="413"/>
      <c r="Q41" s="413"/>
      <c r="R41" s="413"/>
      <c r="S41" s="413"/>
    </row>
    <row r="42" spans="1:19" ht="15" x14ac:dyDescent="0.25">
      <c r="A42" s="132" t="s">
        <v>434</v>
      </c>
      <c r="B42" s="436">
        <v>52505431.340000011</v>
      </c>
      <c r="C42" s="436">
        <v>40977897.549999982</v>
      </c>
      <c r="D42" s="436">
        <v>38349044.249999993</v>
      </c>
      <c r="E42" s="422">
        <v>54018026.13000001</v>
      </c>
      <c r="F42" s="401">
        <v>65012466.039999999</v>
      </c>
      <c r="G42" s="401">
        <v>61343585.300000004</v>
      </c>
      <c r="H42" s="401">
        <v>58411229.120000005</v>
      </c>
      <c r="I42" s="401">
        <v>67265890.799999997</v>
      </c>
      <c r="J42" s="401">
        <v>92052510.129999995</v>
      </c>
      <c r="K42" s="401">
        <v>90006672.310000002</v>
      </c>
      <c r="L42" s="420"/>
      <c r="M42" s="413"/>
      <c r="N42" s="413"/>
      <c r="O42" s="413"/>
      <c r="P42" s="413"/>
      <c r="Q42" s="413"/>
      <c r="R42" s="413"/>
      <c r="S42" s="413"/>
    </row>
    <row r="43" spans="1:19" ht="15" x14ac:dyDescent="0.25">
      <c r="A43" s="132" t="s">
        <v>439</v>
      </c>
      <c r="B43" s="436">
        <v>41945982.120000012</v>
      </c>
      <c r="C43" s="436">
        <v>47533281.609999992</v>
      </c>
      <c r="D43" s="436">
        <v>32984802.900000006</v>
      </c>
      <c r="E43" s="422">
        <v>28541574.749999993</v>
      </c>
      <c r="F43" s="401">
        <v>92244634.230000019</v>
      </c>
      <c r="G43" s="401">
        <v>57562651.850000046</v>
      </c>
      <c r="H43" s="401">
        <v>43288333.449999966</v>
      </c>
      <c r="I43" s="401">
        <v>53302998.330000013</v>
      </c>
      <c r="J43" s="401">
        <v>53755346.409999974</v>
      </c>
      <c r="K43" s="401">
        <v>83847099.689999968</v>
      </c>
      <c r="L43" s="420"/>
      <c r="M43" s="413"/>
      <c r="N43" s="413"/>
      <c r="O43" s="413"/>
      <c r="P43" s="413"/>
      <c r="Q43" s="413"/>
      <c r="R43" s="413"/>
      <c r="S43" s="413"/>
    </row>
    <row r="44" spans="1:19" ht="15" x14ac:dyDescent="0.25">
      <c r="A44" s="132" t="s">
        <v>440</v>
      </c>
      <c r="B44" s="423">
        <v>18670393.109999992</v>
      </c>
      <c r="C44" s="423">
        <v>20897868.690000005</v>
      </c>
      <c r="D44" s="423">
        <v>14951917.119999999</v>
      </c>
      <c r="E44" s="419">
        <v>14050203.010000002</v>
      </c>
      <c r="F44" s="401">
        <v>26887617.290000007</v>
      </c>
      <c r="G44" s="401">
        <v>25050601.439999998</v>
      </c>
      <c r="H44" s="401">
        <v>18726605.330000002</v>
      </c>
      <c r="I44" s="401">
        <v>22080482.780000005</v>
      </c>
      <c r="J44" s="401">
        <v>33466667.82</v>
      </c>
      <c r="K44" s="401">
        <v>53086063.759999998</v>
      </c>
      <c r="L44" s="420"/>
      <c r="M44" s="413"/>
      <c r="N44" s="413"/>
      <c r="O44" s="413"/>
      <c r="P44" s="413"/>
      <c r="Q44" s="413"/>
      <c r="R44" s="413"/>
      <c r="S44" s="413"/>
    </row>
    <row r="45" spans="1:19" ht="15" x14ac:dyDescent="0.25">
      <c r="A45" s="132" t="s">
        <v>437</v>
      </c>
      <c r="B45" s="423">
        <v>30075847.449999992</v>
      </c>
      <c r="C45" s="423">
        <v>37912818.020000003</v>
      </c>
      <c r="D45" s="423">
        <v>27545624.259999998</v>
      </c>
      <c r="E45" s="419">
        <v>18080641.159999993</v>
      </c>
      <c r="F45" s="401">
        <v>32102053.259999998</v>
      </c>
      <c r="G45" s="401">
        <v>44296491.939999983</v>
      </c>
      <c r="H45" s="401">
        <v>32119949.209999997</v>
      </c>
      <c r="I45" s="401">
        <v>30898164.200000003</v>
      </c>
      <c r="J45" s="401">
        <v>42780700.579999991</v>
      </c>
      <c r="K45" s="401">
        <v>36965879.769999988</v>
      </c>
      <c r="L45" s="420"/>
      <c r="M45" s="413"/>
      <c r="N45" s="413"/>
      <c r="O45" s="413"/>
      <c r="P45" s="413"/>
      <c r="Q45" s="413"/>
      <c r="R45" s="413"/>
      <c r="S45" s="413"/>
    </row>
    <row r="46" spans="1:19" ht="15" x14ac:dyDescent="0.25">
      <c r="A46" s="132" t="s">
        <v>443</v>
      </c>
      <c r="B46" s="423">
        <v>4942204.2699999996</v>
      </c>
      <c r="C46" s="423">
        <v>5145003.5899999989</v>
      </c>
      <c r="D46" s="423">
        <v>4912752.0900000008</v>
      </c>
      <c r="E46" s="419">
        <v>3472204.84</v>
      </c>
      <c r="F46" s="401">
        <v>4532646.41</v>
      </c>
      <c r="G46" s="401">
        <v>5391846.2000000002</v>
      </c>
      <c r="H46" s="401">
        <v>6012225.6300000008</v>
      </c>
      <c r="I46" s="401">
        <v>8996058.7400000021</v>
      </c>
      <c r="J46" s="401">
        <v>12358484.789999999</v>
      </c>
      <c r="K46" s="401">
        <v>28268284.900000002</v>
      </c>
      <c r="L46" s="420"/>
      <c r="M46" s="413"/>
      <c r="N46" s="413"/>
      <c r="O46" s="413"/>
      <c r="P46" s="413"/>
      <c r="Q46" s="413"/>
      <c r="R46" s="413"/>
      <c r="S46" s="413"/>
    </row>
    <row r="47" spans="1:19" ht="12.75" x14ac:dyDescent="0.2">
      <c r="A47" s="132" t="s">
        <v>446</v>
      </c>
      <c r="B47" s="423">
        <v>4617777.3600000031</v>
      </c>
      <c r="C47" s="423">
        <v>8015600.6800000006</v>
      </c>
      <c r="D47" s="423">
        <v>2870467.6599999988</v>
      </c>
      <c r="E47" s="419">
        <v>1864809.4</v>
      </c>
      <c r="F47" s="401">
        <v>0</v>
      </c>
      <c r="G47" s="401">
        <v>125412.68000000004</v>
      </c>
      <c r="H47" s="401">
        <v>2106458.58</v>
      </c>
      <c r="I47" s="401">
        <v>3257053.23</v>
      </c>
      <c r="J47" s="401">
        <v>4145652.59</v>
      </c>
      <c r="K47" s="401">
        <v>6450202</v>
      </c>
      <c r="L47" s="413"/>
      <c r="M47" s="413"/>
      <c r="N47" s="413"/>
      <c r="O47" s="413"/>
      <c r="P47" s="413"/>
      <c r="Q47" s="413"/>
      <c r="R47" s="413"/>
      <c r="S47" s="413"/>
    </row>
    <row r="48" spans="1:19" ht="12.75" x14ac:dyDescent="0.2">
      <c r="A48" s="132" t="s">
        <v>442</v>
      </c>
      <c r="B48" s="423">
        <v>456410.10999999993</v>
      </c>
      <c r="C48" s="423">
        <v>768670.29</v>
      </c>
      <c r="D48" s="423">
        <v>1024823.6399999997</v>
      </c>
      <c r="E48" s="419">
        <v>746932.99</v>
      </c>
      <c r="F48" s="401">
        <v>966898.81999999983</v>
      </c>
      <c r="G48" s="401">
        <v>1364664.8199999998</v>
      </c>
      <c r="H48" s="401">
        <v>1359913.4499999997</v>
      </c>
      <c r="I48" s="401">
        <v>1276476.58</v>
      </c>
      <c r="J48" s="401">
        <v>1282698.9199999997</v>
      </c>
      <c r="K48" s="401">
        <v>491651.99000000011</v>
      </c>
      <c r="L48" s="413"/>
      <c r="M48" s="413"/>
      <c r="N48" s="413"/>
      <c r="O48" s="413"/>
      <c r="P48" s="413"/>
      <c r="Q48" s="413"/>
      <c r="R48" s="413"/>
      <c r="S48" s="413"/>
    </row>
    <row r="49" spans="1:19" ht="15" x14ac:dyDescent="0.25">
      <c r="A49" s="132" t="s">
        <v>445</v>
      </c>
      <c r="B49" s="423">
        <v>267523.19000000006</v>
      </c>
      <c r="C49" s="423">
        <v>248601.83</v>
      </c>
      <c r="D49" s="423">
        <v>236628.35999999984</v>
      </c>
      <c r="E49" s="419">
        <v>125551.05</v>
      </c>
      <c r="F49" s="401">
        <v>384904.28000000009</v>
      </c>
      <c r="G49" s="401">
        <v>442206.84000000032</v>
      </c>
      <c r="H49" s="401">
        <v>429659.93000000005</v>
      </c>
      <c r="I49" s="401">
        <v>465643.66000000003</v>
      </c>
      <c r="J49" s="401">
        <v>435133.73</v>
      </c>
      <c r="K49" s="401">
        <v>285139.72000000003</v>
      </c>
      <c r="L49" s="420"/>
      <c r="M49" s="413"/>
      <c r="N49" s="413"/>
      <c r="O49" s="413"/>
      <c r="P49" s="413"/>
      <c r="Q49" s="413"/>
      <c r="R49" s="413"/>
      <c r="S49" s="413"/>
    </row>
    <row r="50" spans="1:19" ht="15" x14ac:dyDescent="0.25">
      <c r="A50" s="132" t="s">
        <v>447</v>
      </c>
      <c r="B50" s="423">
        <v>0</v>
      </c>
      <c r="C50" s="423">
        <v>0</v>
      </c>
      <c r="D50" s="423">
        <v>0</v>
      </c>
      <c r="E50" s="423">
        <v>0</v>
      </c>
      <c r="F50" s="401">
        <v>2300842.2099999995</v>
      </c>
      <c r="G50" s="401">
        <v>2168900.0199999996</v>
      </c>
      <c r="H50" s="401">
        <v>2168901.77</v>
      </c>
      <c r="I50" s="401">
        <v>2198571.52</v>
      </c>
      <c r="J50" s="401">
        <v>790652.63000000012</v>
      </c>
      <c r="K50" s="401">
        <v>0</v>
      </c>
      <c r="L50" s="420"/>
      <c r="M50" s="413"/>
      <c r="N50" s="413"/>
      <c r="O50" s="413"/>
      <c r="P50" s="413"/>
      <c r="Q50" s="413"/>
      <c r="R50" s="413"/>
      <c r="S50" s="413"/>
    </row>
    <row r="51" spans="1:19" ht="15" x14ac:dyDescent="0.25">
      <c r="A51" s="132" t="s">
        <v>448</v>
      </c>
      <c r="B51" s="423">
        <v>66.569999999999993</v>
      </c>
      <c r="C51" s="423">
        <v>15.779999999999998</v>
      </c>
      <c r="D51" s="423">
        <v>496.69000000000028</v>
      </c>
      <c r="E51" s="419">
        <v>0</v>
      </c>
      <c r="F51" s="401">
        <v>0</v>
      </c>
      <c r="G51" s="401">
        <v>0</v>
      </c>
      <c r="H51" s="401">
        <v>0</v>
      </c>
      <c r="I51" s="401">
        <v>0</v>
      </c>
      <c r="J51" s="401">
        <v>0</v>
      </c>
      <c r="K51" s="401">
        <v>0</v>
      </c>
      <c r="L51" s="420"/>
      <c r="M51" s="413"/>
      <c r="N51" s="413"/>
      <c r="O51" s="413"/>
      <c r="P51" s="413"/>
      <c r="Q51" s="413"/>
      <c r="R51" s="413"/>
      <c r="S51" s="413"/>
    </row>
    <row r="52" spans="1:19" ht="15" x14ac:dyDescent="0.25">
      <c r="A52" s="132" t="s">
        <v>452</v>
      </c>
      <c r="B52" s="423">
        <v>0</v>
      </c>
      <c r="C52" s="423">
        <v>0</v>
      </c>
      <c r="D52" s="423">
        <v>0</v>
      </c>
      <c r="E52" s="419">
        <v>0</v>
      </c>
      <c r="F52" s="401">
        <v>0</v>
      </c>
      <c r="G52" s="401">
        <v>0</v>
      </c>
      <c r="H52" s="401">
        <v>0</v>
      </c>
      <c r="I52" s="401">
        <v>0</v>
      </c>
      <c r="J52" s="401">
        <v>0</v>
      </c>
      <c r="K52" s="401">
        <v>0</v>
      </c>
      <c r="L52" s="420"/>
      <c r="M52" s="413"/>
      <c r="N52" s="413"/>
      <c r="O52" s="413"/>
      <c r="P52" s="413"/>
      <c r="Q52" s="413"/>
      <c r="R52" s="413"/>
      <c r="S52" s="413"/>
    </row>
    <row r="53" spans="1:19" ht="15" x14ac:dyDescent="0.25">
      <c r="A53" s="132" t="s">
        <v>449</v>
      </c>
      <c r="B53" s="423">
        <v>0</v>
      </c>
      <c r="C53" s="423">
        <v>0</v>
      </c>
      <c r="D53" s="423">
        <v>0</v>
      </c>
      <c r="E53" s="423">
        <v>0</v>
      </c>
      <c r="F53" s="401">
        <v>0</v>
      </c>
      <c r="G53" s="401">
        <v>0</v>
      </c>
      <c r="H53" s="401">
        <v>0</v>
      </c>
      <c r="I53" s="401">
        <v>0</v>
      </c>
      <c r="J53" s="401">
        <v>0</v>
      </c>
      <c r="K53" s="401">
        <v>0</v>
      </c>
      <c r="L53" s="420"/>
      <c r="M53" s="413"/>
      <c r="N53" s="413"/>
      <c r="O53" s="413"/>
      <c r="P53" s="413"/>
      <c r="Q53" s="413"/>
      <c r="R53" s="413"/>
      <c r="S53" s="413"/>
    </row>
    <row r="54" spans="1:19" ht="15" x14ac:dyDescent="0.25">
      <c r="A54" s="132" t="s">
        <v>444</v>
      </c>
      <c r="B54" s="423">
        <v>0</v>
      </c>
      <c r="C54" s="423">
        <v>0</v>
      </c>
      <c r="D54" s="423">
        <v>0</v>
      </c>
      <c r="E54" s="423">
        <v>0</v>
      </c>
      <c r="F54" s="401">
        <v>0</v>
      </c>
      <c r="G54" s="401">
        <v>0</v>
      </c>
      <c r="H54" s="401">
        <v>0</v>
      </c>
      <c r="I54" s="401">
        <v>0</v>
      </c>
      <c r="J54" s="401">
        <v>0</v>
      </c>
      <c r="K54" s="401">
        <v>0</v>
      </c>
      <c r="L54" s="420"/>
      <c r="M54" s="413"/>
      <c r="N54" s="413"/>
      <c r="O54" s="413"/>
      <c r="P54" s="413"/>
      <c r="Q54" s="413"/>
      <c r="R54" s="413"/>
      <c r="S54" s="413"/>
    </row>
    <row r="55" spans="1:19" ht="12.75" x14ac:dyDescent="0.2">
      <c r="A55" s="132" t="s">
        <v>450</v>
      </c>
      <c r="B55" s="423">
        <v>0</v>
      </c>
      <c r="C55" s="423">
        <v>0</v>
      </c>
      <c r="D55" s="423">
        <v>0</v>
      </c>
      <c r="E55" s="423">
        <v>0</v>
      </c>
      <c r="F55" s="401">
        <v>0</v>
      </c>
      <c r="G55" s="401">
        <v>0</v>
      </c>
      <c r="H55" s="401">
        <v>0</v>
      </c>
      <c r="I55" s="401">
        <v>0</v>
      </c>
      <c r="J55" s="401">
        <v>0</v>
      </c>
      <c r="K55" s="401">
        <v>0</v>
      </c>
      <c r="L55" s="413"/>
      <c r="M55" s="413"/>
      <c r="N55" s="413"/>
      <c r="O55" s="413"/>
      <c r="P55" s="413"/>
      <c r="Q55" s="413"/>
      <c r="R55" s="413"/>
      <c r="S55" s="413"/>
    </row>
    <row r="56" spans="1:19" ht="13.5" thickBot="1" x14ac:dyDescent="0.25">
      <c r="A56" s="132" t="s">
        <v>451</v>
      </c>
      <c r="B56" s="423">
        <v>0</v>
      </c>
      <c r="C56" s="423">
        <v>0</v>
      </c>
      <c r="D56" s="423">
        <v>0</v>
      </c>
      <c r="E56" s="419">
        <v>0</v>
      </c>
      <c r="F56" s="401">
        <v>0</v>
      </c>
      <c r="G56" s="401">
        <v>0</v>
      </c>
      <c r="H56" s="401">
        <v>0</v>
      </c>
      <c r="I56" s="401">
        <v>0</v>
      </c>
      <c r="J56" s="401">
        <v>0</v>
      </c>
      <c r="K56" s="401">
        <v>0</v>
      </c>
      <c r="L56" s="413"/>
      <c r="M56" s="413"/>
      <c r="N56" s="413"/>
      <c r="O56" s="413"/>
      <c r="P56" s="413"/>
      <c r="Q56" s="413"/>
      <c r="R56" s="413"/>
      <c r="S56" s="413"/>
    </row>
    <row r="57" spans="1:19" ht="26.25" thickBot="1" x14ac:dyDescent="0.25">
      <c r="A57" s="424" t="s">
        <v>456</v>
      </c>
      <c r="B57" s="418">
        <f t="shared" ref="B57:K57" si="1">SUM(B58:B82)</f>
        <v>216697183.52330828</v>
      </c>
      <c r="C57" s="418">
        <f t="shared" si="1"/>
        <v>216094965.13043004</v>
      </c>
      <c r="D57" s="418">
        <f t="shared" si="1"/>
        <v>238632296.82879466</v>
      </c>
      <c r="E57" s="418">
        <f t="shared" si="1"/>
        <v>264916668.85231236</v>
      </c>
      <c r="F57" s="418">
        <f t="shared" si="1"/>
        <v>294236611.05583215</v>
      </c>
      <c r="G57" s="418">
        <f t="shared" si="1"/>
        <v>296061536.17362416</v>
      </c>
      <c r="H57" s="418">
        <f t="shared" si="1"/>
        <v>282105401.3869859</v>
      </c>
      <c r="I57" s="418">
        <f t="shared" si="1"/>
        <v>303738554.63805085</v>
      </c>
      <c r="J57" s="418">
        <f t="shared" si="1"/>
        <v>366130549.65750742</v>
      </c>
      <c r="K57" s="418">
        <f t="shared" si="1"/>
        <v>279972806.25717854</v>
      </c>
      <c r="L57" s="413"/>
      <c r="M57" s="413"/>
      <c r="N57" s="413"/>
      <c r="O57" s="413"/>
      <c r="P57" s="413"/>
      <c r="Q57" s="413"/>
      <c r="R57" s="413"/>
      <c r="S57" s="413"/>
    </row>
    <row r="58" spans="1:19" ht="15" x14ac:dyDescent="0.25">
      <c r="A58" s="132" t="s">
        <v>429</v>
      </c>
      <c r="B58" s="115">
        <v>27959265.008889921</v>
      </c>
      <c r="C58" s="115">
        <v>29174524.286010001</v>
      </c>
      <c r="D58" s="115">
        <v>43666224.359411955</v>
      </c>
      <c r="E58" s="115">
        <v>52681374.439384423</v>
      </c>
      <c r="F58" s="401">
        <v>52271682.962005191</v>
      </c>
      <c r="G58" s="401">
        <v>56595615.336610854</v>
      </c>
      <c r="H58" s="401">
        <v>56279204.985707022</v>
      </c>
      <c r="I58" s="401">
        <v>55929576.171165451</v>
      </c>
      <c r="J58" s="401">
        <v>56245290.026206836</v>
      </c>
      <c r="K58" s="401">
        <v>36188217.88579046</v>
      </c>
      <c r="L58" s="425"/>
      <c r="M58" s="413"/>
      <c r="N58" s="413"/>
      <c r="O58" s="413"/>
      <c r="P58" s="413"/>
      <c r="Q58" s="413"/>
      <c r="R58" s="413"/>
      <c r="S58" s="413"/>
    </row>
    <row r="59" spans="1:19" ht="15" x14ac:dyDescent="0.25">
      <c r="A59" s="132" t="s">
        <v>428</v>
      </c>
      <c r="B59" s="115">
        <v>16116486.397203699</v>
      </c>
      <c r="C59" s="115">
        <v>16401537.732279997</v>
      </c>
      <c r="D59" s="115">
        <v>18147321.062017605</v>
      </c>
      <c r="E59" s="115">
        <v>19704941.029119894</v>
      </c>
      <c r="F59" s="401">
        <v>21065367.556276254</v>
      </c>
      <c r="G59" s="401">
        <v>22160450.861404005</v>
      </c>
      <c r="H59" s="401">
        <v>22649382.240080178</v>
      </c>
      <c r="I59" s="401">
        <v>26653565.870024364</v>
      </c>
      <c r="J59" s="401">
        <v>32438018.841556557</v>
      </c>
      <c r="K59" s="401">
        <v>26104760.295623906</v>
      </c>
      <c r="L59" s="425"/>
      <c r="M59" s="413"/>
      <c r="N59" s="413"/>
      <c r="O59" s="413"/>
      <c r="P59" s="413"/>
      <c r="Q59" s="413"/>
      <c r="R59" s="413"/>
      <c r="S59" s="413"/>
    </row>
    <row r="60" spans="1:19" ht="15" x14ac:dyDescent="0.25">
      <c r="A60" s="132" t="s">
        <v>434</v>
      </c>
      <c r="B60" s="115">
        <v>17488700.072632734</v>
      </c>
      <c r="C60" s="115">
        <v>15512071.786870001</v>
      </c>
      <c r="D60" s="115">
        <v>15532475.287670655</v>
      </c>
      <c r="E60" s="115">
        <v>18661755.239467923</v>
      </c>
      <c r="F60" s="401">
        <v>19728703.35033948</v>
      </c>
      <c r="G60" s="401">
        <v>16884836.630902734</v>
      </c>
      <c r="H60" s="401">
        <v>16964346.014076527</v>
      </c>
      <c r="I60" s="401">
        <v>21556039.035597317</v>
      </c>
      <c r="J60" s="401">
        <v>30139044.680028453</v>
      </c>
      <c r="K60" s="401">
        <v>25692926.742332514</v>
      </c>
      <c r="L60" s="425"/>
      <c r="M60" s="413"/>
      <c r="N60" s="413"/>
      <c r="O60" s="413"/>
      <c r="P60" s="413"/>
      <c r="Q60" s="413"/>
      <c r="R60" s="413"/>
      <c r="S60" s="413"/>
    </row>
    <row r="61" spans="1:19" ht="15" x14ac:dyDescent="0.25">
      <c r="A61" s="132" t="s">
        <v>435</v>
      </c>
      <c r="B61" s="115">
        <v>11564567.970783424</v>
      </c>
      <c r="C61" s="115">
        <v>13437047.261079999</v>
      </c>
      <c r="D61" s="115">
        <v>14248684.110614132</v>
      </c>
      <c r="E61" s="115">
        <v>16183752.304699775</v>
      </c>
      <c r="F61" s="401">
        <v>18071818.87998952</v>
      </c>
      <c r="G61" s="401">
        <v>17056259.310901817</v>
      </c>
      <c r="H61" s="401">
        <v>20359718.923747145</v>
      </c>
      <c r="I61" s="401">
        <v>18503642.437571492</v>
      </c>
      <c r="J61" s="401">
        <v>25425615.019188378</v>
      </c>
      <c r="K61" s="401">
        <v>22614925.742050465</v>
      </c>
      <c r="L61" s="425"/>
      <c r="M61" s="413"/>
      <c r="N61" s="413"/>
      <c r="O61" s="413"/>
      <c r="P61" s="413"/>
      <c r="Q61" s="413"/>
      <c r="R61" s="413"/>
      <c r="S61" s="413"/>
    </row>
    <row r="62" spans="1:19" ht="15" x14ac:dyDescent="0.25">
      <c r="A62" s="132" t="s">
        <v>439</v>
      </c>
      <c r="B62" s="115">
        <v>15632934.720130851</v>
      </c>
      <c r="C62" s="115">
        <v>14913870.52916</v>
      </c>
      <c r="D62" s="115">
        <v>15896304.342051039</v>
      </c>
      <c r="E62" s="115">
        <v>16295265.535527522</v>
      </c>
      <c r="F62" s="401">
        <v>21399647.574266635</v>
      </c>
      <c r="G62" s="401">
        <v>17402362.774366558</v>
      </c>
      <c r="H62" s="401">
        <v>17009150.353523698</v>
      </c>
      <c r="I62" s="401">
        <v>25581043.966908168</v>
      </c>
      <c r="J62" s="401">
        <v>40197024.977524534</v>
      </c>
      <c r="K62" s="401">
        <v>21620354.265200727</v>
      </c>
      <c r="L62" s="425"/>
      <c r="M62" s="413"/>
      <c r="N62" s="413"/>
      <c r="O62" s="413"/>
      <c r="P62" s="413"/>
      <c r="Q62" s="413"/>
      <c r="R62" s="413"/>
      <c r="S62" s="413"/>
    </row>
    <row r="63" spans="1:19" ht="15" x14ac:dyDescent="0.25">
      <c r="A63" s="132" t="s">
        <v>438</v>
      </c>
      <c r="B63" s="115">
        <v>15201708.287976569</v>
      </c>
      <c r="C63" s="115">
        <v>16201062.345720001</v>
      </c>
      <c r="D63" s="115">
        <v>13215098.534653703</v>
      </c>
      <c r="E63" s="115">
        <v>18714630.825198788</v>
      </c>
      <c r="F63" s="401">
        <v>21709324.795177195</v>
      </c>
      <c r="G63" s="401">
        <v>24726512.739873204</v>
      </c>
      <c r="H63" s="401">
        <v>22793481.670583814</v>
      </c>
      <c r="I63" s="401">
        <v>18888973.909508314</v>
      </c>
      <c r="J63" s="401">
        <v>25769122.596621677</v>
      </c>
      <c r="K63" s="401">
        <v>20084372.132364728</v>
      </c>
      <c r="L63" s="425"/>
      <c r="M63" s="413"/>
      <c r="N63" s="413"/>
      <c r="O63" s="413"/>
      <c r="P63" s="413"/>
      <c r="Q63" s="413"/>
      <c r="R63" s="413"/>
      <c r="S63" s="413"/>
    </row>
    <row r="64" spans="1:19" ht="15" x14ac:dyDescent="0.25">
      <c r="A64" s="132" t="s">
        <v>436</v>
      </c>
      <c r="B64" s="115">
        <v>15467683.312882299</v>
      </c>
      <c r="C64" s="115">
        <v>15261391.785</v>
      </c>
      <c r="D64" s="115">
        <v>17109719.613297656</v>
      </c>
      <c r="E64" s="115">
        <v>14656066.931657255</v>
      </c>
      <c r="F64" s="401">
        <v>17000906.373179011</v>
      </c>
      <c r="G64" s="401">
        <v>19100367.350772895</v>
      </c>
      <c r="H64" s="401">
        <v>15169974.816499777</v>
      </c>
      <c r="I64" s="401">
        <v>15480222.821712269</v>
      </c>
      <c r="J64" s="401">
        <v>16007651.671307195</v>
      </c>
      <c r="K64" s="401">
        <v>18763321.12212795</v>
      </c>
      <c r="L64" s="425"/>
      <c r="M64" s="413"/>
      <c r="N64" s="413"/>
      <c r="O64" s="413"/>
      <c r="P64" s="413"/>
      <c r="Q64" s="413"/>
      <c r="R64" s="413"/>
      <c r="S64" s="413"/>
    </row>
    <row r="65" spans="1:19" ht="15" x14ac:dyDescent="0.25">
      <c r="A65" s="132" t="s">
        <v>432</v>
      </c>
      <c r="B65" s="115">
        <v>12359886.652327029</v>
      </c>
      <c r="C65" s="115">
        <v>13724249.13032</v>
      </c>
      <c r="D65" s="115">
        <v>12836415.018931437</v>
      </c>
      <c r="E65" s="115">
        <v>13644766.348202845</v>
      </c>
      <c r="F65" s="401">
        <v>15425769.97469715</v>
      </c>
      <c r="G65" s="401">
        <v>14059977.000674061</v>
      </c>
      <c r="H65" s="401">
        <v>12446283.488965496</v>
      </c>
      <c r="I65" s="401">
        <v>18380505.498988483</v>
      </c>
      <c r="J65" s="401">
        <v>22573639.252289146</v>
      </c>
      <c r="K65" s="401">
        <v>15158181.812504867</v>
      </c>
      <c r="L65" s="425"/>
      <c r="M65" s="413"/>
      <c r="N65" s="413"/>
      <c r="O65" s="413"/>
      <c r="P65" s="413"/>
      <c r="Q65" s="413"/>
      <c r="R65" s="413"/>
      <c r="S65" s="413"/>
    </row>
    <row r="66" spans="1:19" ht="15" x14ac:dyDescent="0.25">
      <c r="A66" s="132" t="s">
        <v>440</v>
      </c>
      <c r="B66" s="115">
        <v>11418350.291357087</v>
      </c>
      <c r="C66" s="115">
        <v>11817789.89978</v>
      </c>
      <c r="D66" s="115">
        <v>11148891.77136164</v>
      </c>
      <c r="E66" s="115">
        <v>12261922.551754456</v>
      </c>
      <c r="F66" s="401">
        <v>13349532.512036189</v>
      </c>
      <c r="G66" s="401">
        <v>17458774.332165495</v>
      </c>
      <c r="H66" s="401">
        <v>13737572.486887349</v>
      </c>
      <c r="I66" s="401">
        <v>14454386.149282297</v>
      </c>
      <c r="J66" s="401">
        <v>15830520.9670277</v>
      </c>
      <c r="K66" s="401">
        <v>13891887.001406688</v>
      </c>
      <c r="L66" s="425"/>
      <c r="M66" s="413"/>
      <c r="N66" s="413"/>
      <c r="O66" s="413"/>
      <c r="P66" s="413"/>
      <c r="Q66" s="413"/>
      <c r="R66" s="413"/>
      <c r="S66" s="413"/>
    </row>
    <row r="67" spans="1:19" ht="15" x14ac:dyDescent="0.25">
      <c r="A67" s="132" t="s">
        <v>437</v>
      </c>
      <c r="B67" s="115">
        <v>12016793.241489362</v>
      </c>
      <c r="C67" s="115">
        <v>11124462.41904</v>
      </c>
      <c r="D67" s="115">
        <v>10598707.331289152</v>
      </c>
      <c r="E67" s="115">
        <v>11767573.440949306</v>
      </c>
      <c r="F67" s="401">
        <v>13533336.703584502</v>
      </c>
      <c r="G67" s="401">
        <v>13366345.134937322</v>
      </c>
      <c r="H67" s="401">
        <v>11121770.682517318</v>
      </c>
      <c r="I67" s="401">
        <v>11396853.988811752</v>
      </c>
      <c r="J67" s="401">
        <v>16657736.294033242</v>
      </c>
      <c r="K67" s="401">
        <v>12733283.942695852</v>
      </c>
      <c r="L67" s="425"/>
      <c r="M67" s="413"/>
      <c r="N67" s="413"/>
      <c r="O67" s="413"/>
      <c r="P67" s="413"/>
      <c r="Q67" s="413"/>
      <c r="R67" s="413"/>
      <c r="S67" s="413"/>
    </row>
    <row r="68" spans="1:19" ht="15" x14ac:dyDescent="0.25">
      <c r="A68" s="132" t="s">
        <v>443</v>
      </c>
      <c r="B68" s="115">
        <v>9931709.5440530144</v>
      </c>
      <c r="C68" s="115">
        <v>10465394.681899998</v>
      </c>
      <c r="D68" s="115">
        <v>10951174.228597527</v>
      </c>
      <c r="E68" s="115">
        <v>11388882.185074896</v>
      </c>
      <c r="F68" s="401">
        <v>11281842.934488062</v>
      </c>
      <c r="G68" s="401">
        <v>13216896.840057444</v>
      </c>
      <c r="H68" s="401">
        <v>12356888.278022893</v>
      </c>
      <c r="I68" s="401">
        <v>13820597.953507053</v>
      </c>
      <c r="J68" s="401">
        <v>16100909.747228639</v>
      </c>
      <c r="K68" s="401">
        <v>12222573.835319903</v>
      </c>
      <c r="L68" s="425"/>
      <c r="M68" s="413"/>
      <c r="N68" s="413"/>
      <c r="O68" s="413"/>
      <c r="P68" s="413"/>
      <c r="Q68" s="413"/>
      <c r="R68" s="413"/>
      <c r="S68" s="413"/>
    </row>
    <row r="69" spans="1:19" ht="15" x14ac:dyDescent="0.25">
      <c r="A69" s="132" t="s">
        <v>441</v>
      </c>
      <c r="B69" s="115">
        <v>6912332.9288437767</v>
      </c>
      <c r="C69" s="115">
        <v>6640309.8533200007</v>
      </c>
      <c r="D69" s="115">
        <v>9051325.219025854</v>
      </c>
      <c r="E69" s="115">
        <v>9826174.5892172437</v>
      </c>
      <c r="F69" s="401">
        <v>12725557.712012535</v>
      </c>
      <c r="G69" s="401">
        <v>9915591.4550507572</v>
      </c>
      <c r="H69" s="401">
        <v>7621921.1575731682</v>
      </c>
      <c r="I69" s="401">
        <v>7405981.7369640442</v>
      </c>
      <c r="J69" s="401">
        <v>12839724.720540753</v>
      </c>
      <c r="K69" s="401">
        <v>8775615.7250155453</v>
      </c>
      <c r="L69" s="425"/>
      <c r="M69" s="413"/>
      <c r="N69" s="413"/>
      <c r="O69" s="413"/>
      <c r="P69" s="413"/>
      <c r="Q69" s="413"/>
      <c r="R69" s="413"/>
      <c r="S69" s="413"/>
    </row>
    <row r="70" spans="1:19" ht="15" x14ac:dyDescent="0.25">
      <c r="A70" s="132" t="s">
        <v>433</v>
      </c>
      <c r="B70" s="115">
        <v>6776973.5210301504</v>
      </c>
      <c r="C70" s="115">
        <v>6200628.2359000007</v>
      </c>
      <c r="D70" s="115">
        <v>7311743.4605115829</v>
      </c>
      <c r="E70" s="115">
        <v>8982509.613011308</v>
      </c>
      <c r="F70" s="401">
        <v>14347885.648515208</v>
      </c>
      <c r="G70" s="401">
        <v>11925185.83008326</v>
      </c>
      <c r="H70" s="401">
        <v>13499524.82304921</v>
      </c>
      <c r="I70" s="401">
        <v>11769901.62782583</v>
      </c>
      <c r="J70" s="401">
        <v>11780149.002020219</v>
      </c>
      <c r="K70" s="401">
        <v>7621887.856618505</v>
      </c>
      <c r="L70" s="425"/>
      <c r="M70" s="413"/>
      <c r="N70" s="413"/>
      <c r="O70" s="413"/>
      <c r="P70" s="413"/>
      <c r="Q70" s="413"/>
      <c r="R70" s="413"/>
      <c r="S70" s="413"/>
    </row>
    <row r="71" spans="1:19" ht="15" x14ac:dyDescent="0.25">
      <c r="A71" s="132" t="s">
        <v>442</v>
      </c>
      <c r="B71" s="115">
        <v>8267810.8664689353</v>
      </c>
      <c r="C71" s="115">
        <v>8172931.2445999999</v>
      </c>
      <c r="D71" s="115">
        <v>7771425.4589981763</v>
      </c>
      <c r="E71" s="115">
        <v>9304277.0487393383</v>
      </c>
      <c r="F71" s="401">
        <v>9574625.7776067629</v>
      </c>
      <c r="G71" s="401">
        <v>7655384.8702827776</v>
      </c>
      <c r="H71" s="401">
        <v>9854301.6278018672</v>
      </c>
      <c r="I71" s="401">
        <v>8306326.8700966723</v>
      </c>
      <c r="J71" s="401">
        <v>9624657.2709755078</v>
      </c>
      <c r="K71" s="401">
        <v>7520064.4240368279</v>
      </c>
      <c r="L71" s="425"/>
      <c r="M71" s="413"/>
      <c r="N71" s="413"/>
      <c r="O71" s="413"/>
      <c r="P71" s="413"/>
      <c r="Q71" s="413"/>
      <c r="R71" s="413"/>
      <c r="S71" s="413"/>
    </row>
    <row r="72" spans="1:19" s="120" customFormat="1" ht="15" x14ac:dyDescent="0.25">
      <c r="A72" s="132" t="s">
        <v>431</v>
      </c>
      <c r="B72" s="115">
        <v>6793918.232124758</v>
      </c>
      <c r="C72" s="115">
        <v>7126638.9470999995</v>
      </c>
      <c r="D72" s="115">
        <v>6606660.0885816664</v>
      </c>
      <c r="E72" s="115">
        <v>5856255.6990928901</v>
      </c>
      <c r="F72" s="401">
        <v>5426134.9286909755</v>
      </c>
      <c r="G72" s="401">
        <v>7905973.3459119704</v>
      </c>
      <c r="H72" s="401">
        <v>7843085.0286713019</v>
      </c>
      <c r="I72" s="401">
        <v>8265414.1953781489</v>
      </c>
      <c r="J72" s="401">
        <v>9209998.703539269</v>
      </c>
      <c r="K72" s="401">
        <v>7394865.117000333</v>
      </c>
      <c r="L72" s="512"/>
      <c r="M72" s="513"/>
      <c r="N72" s="513"/>
      <c r="O72" s="513"/>
      <c r="P72" s="513"/>
      <c r="Q72" s="513"/>
      <c r="R72" s="513"/>
      <c r="S72" s="513"/>
    </row>
    <row r="73" spans="1:19" ht="15" x14ac:dyDescent="0.25">
      <c r="A73" s="132" t="s">
        <v>430</v>
      </c>
      <c r="B73" s="115">
        <v>7797338.1480682166</v>
      </c>
      <c r="C73" s="115">
        <v>6384746.2539000008</v>
      </c>
      <c r="D73" s="115">
        <v>6875117.6071777344</v>
      </c>
      <c r="E73" s="115">
        <v>6453295.475290304</v>
      </c>
      <c r="F73" s="401">
        <v>7495506.9057344627</v>
      </c>
      <c r="G73" s="401">
        <v>7129236.3500367738</v>
      </c>
      <c r="H73" s="401">
        <v>6675799.4738550298</v>
      </c>
      <c r="I73" s="401">
        <v>8382032.634434511</v>
      </c>
      <c r="J73" s="401">
        <v>8424980.6090543997</v>
      </c>
      <c r="K73" s="401">
        <v>6951518.3201398551</v>
      </c>
      <c r="L73" s="425"/>
      <c r="M73" s="413"/>
      <c r="N73" s="413"/>
      <c r="O73" s="413"/>
      <c r="P73" s="413"/>
      <c r="Q73" s="413"/>
      <c r="R73" s="413"/>
      <c r="S73" s="413"/>
    </row>
    <row r="74" spans="1:19" ht="15" x14ac:dyDescent="0.25">
      <c r="A74" s="132" t="s">
        <v>444</v>
      </c>
      <c r="B74" s="115">
        <v>5663052.8317000009</v>
      </c>
      <c r="C74" s="115">
        <v>4769212.3398500001</v>
      </c>
      <c r="D74" s="115">
        <v>4462438.3670402812</v>
      </c>
      <c r="E74" s="115">
        <v>5687389.6456776354</v>
      </c>
      <c r="F74" s="401">
        <v>3863782.0252467599</v>
      </c>
      <c r="G74" s="401">
        <v>4547433.2491905801</v>
      </c>
      <c r="H74" s="401">
        <v>3721045.833020451</v>
      </c>
      <c r="I74" s="401">
        <v>3639917.452289185</v>
      </c>
      <c r="J74" s="401">
        <v>2075670.9844181738</v>
      </c>
      <c r="K74" s="401">
        <v>5464829.4351357976</v>
      </c>
      <c r="L74" s="425"/>
      <c r="M74" s="413"/>
      <c r="N74" s="413"/>
      <c r="O74" s="413"/>
      <c r="P74" s="413"/>
      <c r="Q74" s="413"/>
      <c r="R74" s="413"/>
      <c r="S74" s="413"/>
    </row>
    <row r="75" spans="1:19" ht="15" x14ac:dyDescent="0.25">
      <c r="A75" s="132" t="s">
        <v>446</v>
      </c>
      <c r="B75" s="115">
        <v>3067174.3474964569</v>
      </c>
      <c r="C75" s="115">
        <v>3213332.7346199998</v>
      </c>
      <c r="D75" s="115">
        <v>5048936.4432364823</v>
      </c>
      <c r="E75" s="115">
        <v>4834613.0972104361</v>
      </c>
      <c r="F75" s="401">
        <v>5857706.0208925996</v>
      </c>
      <c r="G75" s="401">
        <v>7147844.3497423837</v>
      </c>
      <c r="H75" s="401">
        <v>5332206.0930020679</v>
      </c>
      <c r="I75" s="401">
        <v>7792753.4102657968</v>
      </c>
      <c r="J75" s="401">
        <v>7962059.4708631607</v>
      </c>
      <c r="K75" s="401">
        <v>5156588.1180784181</v>
      </c>
      <c r="L75" s="425"/>
      <c r="M75" s="413"/>
      <c r="N75" s="413"/>
      <c r="O75" s="413"/>
      <c r="P75" s="413"/>
      <c r="Q75" s="413"/>
      <c r="R75" s="413"/>
      <c r="S75" s="413"/>
    </row>
    <row r="76" spans="1:19" ht="15" x14ac:dyDescent="0.25">
      <c r="A76" s="132" t="s">
        <v>447</v>
      </c>
      <c r="B76" s="115">
        <v>2919616.7758999998</v>
      </c>
      <c r="C76" s="115">
        <v>2477044.44233</v>
      </c>
      <c r="D76" s="115">
        <v>2311459.6408615285</v>
      </c>
      <c r="E76" s="115">
        <v>2723459.4861216168</v>
      </c>
      <c r="F76" s="401">
        <v>2868128.453279472</v>
      </c>
      <c r="G76" s="401">
        <v>2937865.1047025807</v>
      </c>
      <c r="H76" s="401">
        <v>3168973.3559589921</v>
      </c>
      <c r="I76" s="401">
        <v>3044743.0069282134</v>
      </c>
      <c r="J76" s="401">
        <v>1928405.44227818</v>
      </c>
      <c r="K76" s="401">
        <v>2618500.1973496922</v>
      </c>
      <c r="L76" s="425"/>
      <c r="M76" s="413"/>
      <c r="N76" s="413"/>
      <c r="O76" s="413"/>
      <c r="P76" s="413"/>
      <c r="Q76" s="413"/>
      <c r="R76" s="413"/>
      <c r="S76" s="413"/>
    </row>
    <row r="77" spans="1:19" ht="15" x14ac:dyDescent="0.25">
      <c r="A77" s="132" t="s">
        <v>448</v>
      </c>
      <c r="B77" s="115">
        <v>1953354.5861500001</v>
      </c>
      <c r="C77" s="115">
        <v>1974453.8407799997</v>
      </c>
      <c r="D77" s="115">
        <v>3326069.5681514922</v>
      </c>
      <c r="E77" s="115">
        <v>3234840.5039723478</v>
      </c>
      <c r="F77" s="401">
        <v>4304157.7469679601</v>
      </c>
      <c r="G77" s="401">
        <v>2660206.6527726399</v>
      </c>
      <c r="H77" s="401">
        <v>1561452.7140889622</v>
      </c>
      <c r="I77" s="401">
        <v>2476406.5227423133</v>
      </c>
      <c r="J77" s="401">
        <v>2818610.5402994696</v>
      </c>
      <c r="K77" s="401">
        <v>1457906.2931910141</v>
      </c>
      <c r="L77" s="425"/>
      <c r="M77" s="413"/>
      <c r="N77" s="413"/>
      <c r="O77" s="413"/>
      <c r="P77" s="413"/>
      <c r="Q77" s="413"/>
      <c r="R77" s="413"/>
      <c r="S77" s="413"/>
    </row>
    <row r="78" spans="1:19" ht="15" x14ac:dyDescent="0.25">
      <c r="A78" s="132" t="s">
        <v>445</v>
      </c>
      <c r="B78" s="115">
        <v>1136024.4621000001</v>
      </c>
      <c r="C78" s="115">
        <v>968765.21325000003</v>
      </c>
      <c r="D78" s="115">
        <v>1519724.398977489</v>
      </c>
      <c r="E78" s="115">
        <v>1449250.9675817706</v>
      </c>
      <c r="F78" s="401">
        <v>2008191.6852615231</v>
      </c>
      <c r="G78" s="401">
        <v>1547724.658759695</v>
      </c>
      <c r="H78" s="401">
        <v>1339656.1529704728</v>
      </c>
      <c r="I78" s="401">
        <v>1140300.8200155681</v>
      </c>
      <c r="J78" s="401">
        <v>1091194.0614854728</v>
      </c>
      <c r="K78" s="401">
        <v>828526.79475531192</v>
      </c>
      <c r="L78" s="425"/>
      <c r="M78" s="413"/>
      <c r="N78" s="413"/>
      <c r="O78" s="413"/>
      <c r="P78" s="413"/>
      <c r="Q78" s="413"/>
      <c r="R78" s="413"/>
      <c r="S78" s="413"/>
    </row>
    <row r="79" spans="1:19" ht="15" x14ac:dyDescent="0.25">
      <c r="A79" s="132" t="s">
        <v>449</v>
      </c>
      <c r="B79" s="115">
        <v>138607.74124999999</v>
      </c>
      <c r="C79" s="115">
        <v>51698.7</v>
      </c>
      <c r="D79" s="115">
        <v>796532.59656573122</v>
      </c>
      <c r="E79" s="115">
        <v>269317.81776000001</v>
      </c>
      <c r="F79" s="401">
        <v>309691.23983628559</v>
      </c>
      <c r="G79" s="401">
        <v>121183.64303237597</v>
      </c>
      <c r="H79" s="401">
        <v>186559.55300606939</v>
      </c>
      <c r="I79" s="401">
        <v>309150.34533782915</v>
      </c>
      <c r="J79" s="401">
        <v>452908.4312490524</v>
      </c>
      <c r="K79" s="401">
        <v>576448.48274542193</v>
      </c>
      <c r="L79" s="425"/>
    </row>
    <row r="80" spans="1:19" ht="15" x14ac:dyDescent="0.25">
      <c r="A80" s="511" t="s">
        <v>451</v>
      </c>
      <c r="B80" s="401">
        <v>11714.80695</v>
      </c>
      <c r="C80" s="401">
        <v>4561.6499999999996</v>
      </c>
      <c r="D80" s="401">
        <v>98514.900000000009</v>
      </c>
      <c r="E80" s="401">
        <v>152178.15651863316</v>
      </c>
      <c r="F80" s="401">
        <v>437429.05606000003</v>
      </c>
      <c r="G80" s="401">
        <v>348244.761</v>
      </c>
      <c r="H80" s="401">
        <v>285650.96658000001</v>
      </c>
      <c r="I80" s="401">
        <v>408801.83500000002</v>
      </c>
      <c r="J80" s="401">
        <v>415445.49439999997</v>
      </c>
      <c r="K80" s="401">
        <v>458484.42698219226</v>
      </c>
      <c r="L80" s="425"/>
    </row>
    <row r="81" spans="1:12" ht="15" x14ac:dyDescent="0.25">
      <c r="A81" s="132" t="s">
        <v>450</v>
      </c>
      <c r="B81" s="115">
        <v>84532.25</v>
      </c>
      <c r="C81" s="115">
        <v>47981.8</v>
      </c>
      <c r="D81" s="115">
        <v>59623.075000000004</v>
      </c>
      <c r="E81" s="115">
        <v>126778.00298755187</v>
      </c>
      <c r="F81" s="401">
        <v>160596.48003844672</v>
      </c>
      <c r="G81" s="401">
        <v>177125.38207262434</v>
      </c>
      <c r="H81" s="401">
        <v>116365.96927355776</v>
      </c>
      <c r="I81" s="401">
        <v>132449.39986679205</v>
      </c>
      <c r="J81" s="401">
        <v>112347.8947217746</v>
      </c>
      <c r="K81" s="401">
        <v>56099.148659016391</v>
      </c>
      <c r="L81" s="425"/>
    </row>
    <row r="82" spans="1:12" ht="15" x14ac:dyDescent="0.25">
      <c r="A82" s="132" t="s">
        <v>452</v>
      </c>
      <c r="B82" s="115">
        <v>16646.5255</v>
      </c>
      <c r="C82" s="115">
        <v>29258.017620000002</v>
      </c>
      <c r="D82" s="115">
        <v>41710.344770132935</v>
      </c>
      <c r="E82" s="115">
        <v>55397.918094191773</v>
      </c>
      <c r="F82" s="401">
        <v>19283.75964993078</v>
      </c>
      <c r="G82" s="401">
        <v>14138.208319284309</v>
      </c>
      <c r="H82" s="401">
        <v>11084.697523542804</v>
      </c>
      <c r="I82" s="401">
        <v>18966.977828970004</v>
      </c>
      <c r="J82" s="401">
        <v>9822.9586495513595</v>
      </c>
      <c r="K82" s="401">
        <v>16667.140052607498</v>
      </c>
      <c r="L82" s="425"/>
    </row>
    <row r="83" spans="1:12" ht="12.75" x14ac:dyDescent="0.2">
      <c r="A83" s="132"/>
      <c r="B83" s="115"/>
      <c r="C83" s="115"/>
      <c r="D83" s="115"/>
      <c r="E83" s="115"/>
      <c r="I83" s="531"/>
      <c r="J83" s="531"/>
      <c r="K83" s="531"/>
    </row>
    <row r="84" spans="1:12" ht="84.75" customHeight="1" x14ac:dyDescent="0.2">
      <c r="A84" s="1123" t="s">
        <v>909</v>
      </c>
      <c r="B84" s="1123"/>
      <c r="C84" s="1123"/>
      <c r="D84" s="1123"/>
      <c r="E84" s="1123"/>
      <c r="F84" s="1123"/>
      <c r="G84" s="1123"/>
      <c r="H84" s="1123"/>
      <c r="I84" s="1124"/>
      <c r="J84" s="532"/>
      <c r="K84" s="532"/>
    </row>
    <row r="85" spans="1:12" ht="12.75" x14ac:dyDescent="0.2">
      <c r="A85" s="426" t="s">
        <v>457</v>
      </c>
      <c r="B85" s="426"/>
      <c r="C85" s="426"/>
      <c r="D85" s="426"/>
      <c r="E85" s="426"/>
      <c r="F85" s="426"/>
      <c r="G85" s="426"/>
      <c r="H85" s="426"/>
      <c r="I85" s="413"/>
      <c r="J85" s="413"/>
      <c r="K85" s="413"/>
    </row>
    <row r="86" spans="1:12" ht="16.5" customHeight="1" x14ac:dyDescent="0.2">
      <c r="A86" s="427" t="s">
        <v>458</v>
      </c>
      <c r="B86" s="428"/>
      <c r="C86" s="428"/>
      <c r="D86" s="429"/>
      <c r="E86" s="429"/>
      <c r="F86" s="430"/>
      <c r="G86" s="430"/>
      <c r="H86" s="430"/>
      <c r="I86" s="430"/>
      <c r="J86" s="430"/>
      <c r="K86" s="430"/>
    </row>
    <row r="91" spans="1:12" ht="10.5" customHeight="1" x14ac:dyDescent="0.2"/>
  </sheetData>
  <mergeCells count="2">
    <mergeCell ref="A2:G2"/>
    <mergeCell ref="A84:I84"/>
  </mergeCells>
  <conditionalFormatting sqref="O4:O21 M4:M30 I46:K46">
    <cfRule type="cellIs" dxfId="1" priority="1" stopIfTrue="1" operator="equal">
      <formula>-0.000001</formula>
    </cfRule>
  </conditionalFormatting>
  <conditionalFormatting sqref="O34:P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A525E-97D4-444F-BEB1-C4CC7364A2D5}">
  <sheetPr>
    <tabColor rgb="FF002060"/>
  </sheetPr>
  <dimension ref="A1:N63"/>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0" t="s">
        <v>295</v>
      </c>
      <c r="B1" s="211"/>
      <c r="C1" s="211"/>
      <c r="D1" s="211"/>
      <c r="E1" s="211"/>
      <c r="F1" s="211"/>
      <c r="G1" s="211"/>
      <c r="H1" s="211"/>
      <c r="I1" s="211"/>
      <c r="J1" s="211"/>
      <c r="K1" s="211"/>
      <c r="L1" s="211"/>
      <c r="M1" s="211"/>
      <c r="N1" s="211"/>
    </row>
    <row r="2" spans="1:14" ht="15.75" x14ac:dyDescent="0.25">
      <c r="A2" s="212" t="s">
        <v>296</v>
      </c>
      <c r="B2" s="211"/>
      <c r="C2" s="211"/>
      <c r="D2" s="211"/>
      <c r="E2" s="211"/>
      <c r="F2" s="211"/>
      <c r="G2" s="211"/>
      <c r="H2" s="211"/>
      <c r="I2" s="211"/>
      <c r="J2" s="211"/>
      <c r="K2" s="211"/>
      <c r="L2" s="211"/>
      <c r="M2" s="211"/>
      <c r="N2" s="211"/>
    </row>
    <row r="3" spans="1:14" ht="15.75" x14ac:dyDescent="0.25">
      <c r="A3" s="212" t="s">
        <v>297</v>
      </c>
      <c r="B3" s="211"/>
      <c r="C3" s="211"/>
      <c r="D3" s="211"/>
      <c r="E3" s="211"/>
      <c r="F3" s="211"/>
      <c r="G3" s="211"/>
      <c r="H3" s="211"/>
      <c r="I3" s="211"/>
      <c r="J3" s="211"/>
      <c r="K3" s="211"/>
      <c r="L3" s="211"/>
      <c r="M3" s="211"/>
      <c r="N3" s="211"/>
    </row>
    <row r="4" spans="1:14" ht="15.75" thickBot="1" x14ac:dyDescent="0.3">
      <c r="A4" s="57" t="s">
        <v>298</v>
      </c>
      <c r="B4" s="213" t="s">
        <v>299</v>
      </c>
      <c r="C4" s="213" t="s">
        <v>300</v>
      </c>
      <c r="D4" s="213" t="s">
        <v>301</v>
      </c>
      <c r="E4" s="213" t="s">
        <v>302</v>
      </c>
      <c r="F4" s="213" t="s">
        <v>303</v>
      </c>
      <c r="G4" s="213" t="s">
        <v>304</v>
      </c>
      <c r="H4" s="213" t="s">
        <v>305</v>
      </c>
      <c r="I4" s="213" t="s">
        <v>306</v>
      </c>
      <c r="J4" s="213" t="s">
        <v>307</v>
      </c>
      <c r="K4" s="213" t="s">
        <v>308</v>
      </c>
      <c r="L4" s="213" t="s">
        <v>309</v>
      </c>
      <c r="M4" s="213" t="s">
        <v>310</v>
      </c>
      <c r="N4" s="213" t="s">
        <v>0</v>
      </c>
    </row>
    <row r="5" spans="1:14" ht="15.75" thickBot="1" x14ac:dyDescent="0.3">
      <c r="A5" s="214" t="s">
        <v>311</v>
      </c>
      <c r="B5" s="215"/>
      <c r="C5" s="215"/>
      <c r="D5" s="215"/>
      <c r="E5" s="215"/>
      <c r="F5" s="215"/>
      <c r="G5" s="215"/>
      <c r="H5" s="215"/>
      <c r="I5" s="215"/>
      <c r="J5" s="215"/>
      <c r="K5" s="215"/>
      <c r="L5" s="215"/>
      <c r="M5" s="215"/>
      <c r="N5" s="216"/>
    </row>
    <row r="6" spans="1:14" x14ac:dyDescent="0.25">
      <c r="A6" s="217">
        <v>2009</v>
      </c>
      <c r="B6" s="218">
        <v>353</v>
      </c>
      <c r="C6" s="218">
        <v>717</v>
      </c>
      <c r="D6" s="218">
        <v>601</v>
      </c>
      <c r="E6" s="218">
        <v>338</v>
      </c>
      <c r="F6" s="218">
        <v>507</v>
      </c>
      <c r="G6" s="218">
        <v>281</v>
      </c>
      <c r="H6" s="218">
        <v>304</v>
      </c>
      <c r="I6" s="218">
        <v>586</v>
      </c>
      <c r="J6" s="218">
        <v>415</v>
      </c>
      <c r="K6" s="218">
        <v>439</v>
      </c>
      <c r="L6" s="218">
        <v>404</v>
      </c>
      <c r="M6" s="218">
        <v>290</v>
      </c>
      <c r="N6" s="218">
        <f>SUM(B6:M6)</f>
        <v>5235</v>
      </c>
    </row>
    <row r="7" spans="1:14" x14ac:dyDescent="0.25">
      <c r="A7" s="217">
        <v>2010</v>
      </c>
      <c r="B7" s="218">
        <v>514</v>
      </c>
      <c r="C7" s="218">
        <v>1556</v>
      </c>
      <c r="D7" s="218">
        <v>512</v>
      </c>
      <c r="E7" s="218">
        <v>467</v>
      </c>
      <c r="F7" s="218">
        <v>697</v>
      </c>
      <c r="G7" s="218">
        <v>476</v>
      </c>
      <c r="H7" s="218">
        <v>686</v>
      </c>
      <c r="I7" s="218">
        <v>686</v>
      </c>
      <c r="J7" s="218">
        <v>526</v>
      </c>
      <c r="K7" s="218">
        <v>859</v>
      </c>
      <c r="L7" s="218">
        <v>949</v>
      </c>
      <c r="M7" s="218">
        <v>1710</v>
      </c>
      <c r="N7" s="218">
        <f t="shared" ref="N7:N19" si="0">SUM(B7:M7)</f>
        <v>9638</v>
      </c>
    </row>
    <row r="8" spans="1:14" x14ac:dyDescent="0.25">
      <c r="A8" s="217">
        <v>2011</v>
      </c>
      <c r="B8" s="218">
        <v>1388</v>
      </c>
      <c r="C8" s="218">
        <v>1930</v>
      </c>
      <c r="D8" s="218">
        <v>961</v>
      </c>
      <c r="E8" s="218">
        <v>782</v>
      </c>
      <c r="F8" s="218">
        <v>898</v>
      </c>
      <c r="G8" s="218">
        <v>494</v>
      </c>
      <c r="H8" s="218">
        <v>545</v>
      </c>
      <c r="I8" s="218">
        <v>600</v>
      </c>
      <c r="J8" s="218">
        <v>691</v>
      </c>
      <c r="K8" s="218">
        <v>451</v>
      </c>
      <c r="L8" s="218">
        <v>739</v>
      </c>
      <c r="M8" s="218">
        <v>463</v>
      </c>
      <c r="N8" s="218">
        <f t="shared" si="0"/>
        <v>9942</v>
      </c>
    </row>
    <row r="9" spans="1:14" x14ac:dyDescent="0.25">
      <c r="A9" s="217">
        <v>2012</v>
      </c>
      <c r="B9" s="218">
        <v>1391</v>
      </c>
      <c r="C9" s="218">
        <v>462</v>
      </c>
      <c r="D9" s="218">
        <v>474</v>
      </c>
      <c r="E9" s="218">
        <v>345</v>
      </c>
      <c r="F9" s="218">
        <v>1279</v>
      </c>
      <c r="G9" s="218">
        <v>523</v>
      </c>
      <c r="H9" s="218">
        <v>450</v>
      </c>
      <c r="I9" s="218">
        <v>611</v>
      </c>
      <c r="J9" s="218">
        <v>384</v>
      </c>
      <c r="K9" s="218">
        <v>371</v>
      </c>
      <c r="L9" s="218">
        <v>739</v>
      </c>
      <c r="M9" s="218">
        <v>218</v>
      </c>
      <c r="N9" s="218">
        <f t="shared" si="0"/>
        <v>7247</v>
      </c>
    </row>
    <row r="10" spans="1:14" x14ac:dyDescent="0.25">
      <c r="A10" s="217">
        <v>2013</v>
      </c>
      <c r="B10" s="218">
        <v>1121</v>
      </c>
      <c r="C10" s="218">
        <v>319</v>
      </c>
      <c r="D10" s="218">
        <v>318</v>
      </c>
      <c r="E10" s="218">
        <v>418</v>
      </c>
      <c r="F10" s="218">
        <v>1035</v>
      </c>
      <c r="G10" s="218">
        <v>376</v>
      </c>
      <c r="H10" s="218">
        <v>360</v>
      </c>
      <c r="I10" s="218">
        <v>451</v>
      </c>
      <c r="J10" s="218">
        <v>310</v>
      </c>
      <c r="K10" s="218">
        <v>271</v>
      </c>
      <c r="L10" s="218">
        <v>650</v>
      </c>
      <c r="M10" s="218">
        <v>168</v>
      </c>
      <c r="N10" s="218">
        <f t="shared" si="0"/>
        <v>5797</v>
      </c>
    </row>
    <row r="11" spans="1:14" x14ac:dyDescent="0.25">
      <c r="A11" s="217">
        <v>2014</v>
      </c>
      <c r="B11" s="218">
        <v>2039</v>
      </c>
      <c r="C11" s="218">
        <v>358</v>
      </c>
      <c r="D11" s="218">
        <v>236</v>
      </c>
      <c r="E11" s="218">
        <v>250</v>
      </c>
      <c r="F11" s="218">
        <v>670</v>
      </c>
      <c r="G11" s="218">
        <v>477</v>
      </c>
      <c r="H11" s="218">
        <v>206</v>
      </c>
      <c r="I11" s="218">
        <v>389</v>
      </c>
      <c r="J11" s="218">
        <v>403</v>
      </c>
      <c r="K11" s="218">
        <v>288</v>
      </c>
      <c r="L11" s="218">
        <v>402</v>
      </c>
      <c r="M11" s="218">
        <v>372</v>
      </c>
      <c r="N11" s="218">
        <f t="shared" si="0"/>
        <v>6090</v>
      </c>
    </row>
    <row r="12" spans="1:14" x14ac:dyDescent="0.25">
      <c r="A12" s="217">
        <v>2015</v>
      </c>
      <c r="B12" s="218">
        <v>2176</v>
      </c>
      <c r="C12" s="218">
        <v>325</v>
      </c>
      <c r="D12" s="218">
        <v>232</v>
      </c>
      <c r="E12" s="218">
        <v>246</v>
      </c>
      <c r="F12" s="218">
        <v>771</v>
      </c>
      <c r="G12" s="218">
        <v>353</v>
      </c>
      <c r="H12" s="218">
        <v>214</v>
      </c>
      <c r="I12" s="218">
        <v>571</v>
      </c>
      <c r="J12" s="218">
        <v>192</v>
      </c>
      <c r="K12" s="218">
        <v>184</v>
      </c>
      <c r="L12" s="218">
        <v>392</v>
      </c>
      <c r="M12" s="218">
        <v>140</v>
      </c>
      <c r="N12" s="218">
        <f t="shared" si="0"/>
        <v>5796</v>
      </c>
    </row>
    <row r="13" spans="1:14" x14ac:dyDescent="0.25">
      <c r="A13" s="217">
        <v>2016</v>
      </c>
      <c r="B13" s="218">
        <v>1917</v>
      </c>
      <c r="C13" s="218">
        <v>223</v>
      </c>
      <c r="D13" s="218">
        <v>205</v>
      </c>
      <c r="E13" s="218">
        <v>271</v>
      </c>
      <c r="F13" s="218">
        <v>0</v>
      </c>
      <c r="G13" s="218">
        <v>0</v>
      </c>
      <c r="H13" s="218">
        <v>879</v>
      </c>
      <c r="I13" s="218">
        <v>292</v>
      </c>
      <c r="J13" s="218">
        <v>330</v>
      </c>
      <c r="K13" s="218">
        <v>307</v>
      </c>
      <c r="L13" s="218">
        <v>582</v>
      </c>
      <c r="M13" s="218">
        <v>300</v>
      </c>
      <c r="N13" s="218">
        <f t="shared" si="0"/>
        <v>5306</v>
      </c>
    </row>
    <row r="14" spans="1:14" x14ac:dyDescent="0.25">
      <c r="A14" s="217">
        <v>2017</v>
      </c>
      <c r="B14" s="218">
        <v>2287</v>
      </c>
      <c r="C14" s="218">
        <v>70</v>
      </c>
      <c r="D14" s="218">
        <v>83</v>
      </c>
      <c r="E14" s="218">
        <v>55</v>
      </c>
      <c r="F14" s="218">
        <v>130</v>
      </c>
      <c r="G14" s="218">
        <v>34</v>
      </c>
      <c r="H14" s="218">
        <v>53</v>
      </c>
      <c r="I14" s="218">
        <v>98</v>
      </c>
      <c r="J14" s="218">
        <v>62</v>
      </c>
      <c r="K14" s="218">
        <v>1661</v>
      </c>
      <c r="L14" s="218">
        <v>895</v>
      </c>
      <c r="M14" s="218">
        <v>403</v>
      </c>
      <c r="N14" s="218">
        <f t="shared" si="0"/>
        <v>5831</v>
      </c>
    </row>
    <row r="15" spans="1:14" x14ac:dyDescent="0.25">
      <c r="A15" s="217">
        <v>2018</v>
      </c>
      <c r="B15" s="218">
        <v>699</v>
      </c>
      <c r="C15" s="218">
        <v>372</v>
      </c>
      <c r="D15" s="218">
        <v>349</v>
      </c>
      <c r="E15" s="218">
        <v>596</v>
      </c>
      <c r="F15" s="218">
        <v>1556</v>
      </c>
      <c r="G15" s="218">
        <v>403</v>
      </c>
      <c r="H15" s="218">
        <v>525</v>
      </c>
      <c r="I15" s="218">
        <v>876</v>
      </c>
      <c r="J15" s="218">
        <v>445</v>
      </c>
      <c r="K15" s="218">
        <v>328</v>
      </c>
      <c r="L15" s="218">
        <v>558</v>
      </c>
      <c r="M15" s="218">
        <v>237</v>
      </c>
      <c r="N15" s="218">
        <f t="shared" si="0"/>
        <v>6944</v>
      </c>
    </row>
    <row r="16" spans="1:14" x14ac:dyDescent="0.25">
      <c r="A16" s="217">
        <v>2019</v>
      </c>
      <c r="B16" s="218">
        <v>362</v>
      </c>
      <c r="C16" s="218">
        <v>586</v>
      </c>
      <c r="D16" s="218">
        <v>328</v>
      </c>
      <c r="E16" s="218">
        <v>388</v>
      </c>
      <c r="F16" s="218">
        <v>1488</v>
      </c>
      <c r="G16" s="218">
        <v>278</v>
      </c>
      <c r="H16" s="218">
        <v>403</v>
      </c>
      <c r="I16" s="218">
        <v>456</v>
      </c>
      <c r="J16" s="218">
        <v>340</v>
      </c>
      <c r="K16" s="218">
        <v>329</v>
      </c>
      <c r="L16" s="218">
        <v>1068</v>
      </c>
      <c r="M16" s="218">
        <v>272</v>
      </c>
      <c r="N16" s="218">
        <f t="shared" si="0"/>
        <v>6298</v>
      </c>
    </row>
    <row r="17" spans="1:14" x14ac:dyDescent="0.25">
      <c r="A17" s="217">
        <v>2020</v>
      </c>
      <c r="B17" s="218">
        <v>535</v>
      </c>
      <c r="C17" s="218">
        <v>287</v>
      </c>
      <c r="D17" s="218">
        <v>153</v>
      </c>
      <c r="E17" s="218">
        <v>0</v>
      </c>
      <c r="F17" s="218">
        <v>0</v>
      </c>
      <c r="G17" s="218">
        <v>0</v>
      </c>
      <c r="H17" s="218">
        <v>754</v>
      </c>
      <c r="I17" s="218">
        <v>374</v>
      </c>
      <c r="J17" s="218">
        <v>463</v>
      </c>
      <c r="K17" s="218">
        <v>560</v>
      </c>
      <c r="L17" s="218">
        <v>1979</v>
      </c>
      <c r="M17" s="218">
        <v>381</v>
      </c>
      <c r="N17" s="218">
        <f t="shared" si="0"/>
        <v>5486</v>
      </c>
    </row>
    <row r="18" spans="1:14" x14ac:dyDescent="0.25">
      <c r="A18" s="217">
        <v>2021</v>
      </c>
      <c r="B18" s="218">
        <v>371</v>
      </c>
      <c r="C18" s="218">
        <v>268</v>
      </c>
      <c r="D18" s="218">
        <v>627</v>
      </c>
      <c r="E18" s="218">
        <v>257</v>
      </c>
      <c r="F18" s="218">
        <v>651</v>
      </c>
      <c r="G18" s="218">
        <v>342</v>
      </c>
      <c r="H18" s="218">
        <v>410</v>
      </c>
      <c r="I18" s="218">
        <v>741</v>
      </c>
      <c r="J18" s="218">
        <v>437</v>
      </c>
      <c r="K18" s="218">
        <v>423</v>
      </c>
      <c r="L18" s="218">
        <v>1123</v>
      </c>
      <c r="M18" s="218">
        <v>319</v>
      </c>
      <c r="N18" s="218">
        <f t="shared" si="0"/>
        <v>5969</v>
      </c>
    </row>
    <row r="19" spans="1:14" x14ac:dyDescent="0.25">
      <c r="A19" s="217">
        <v>2022</v>
      </c>
      <c r="B19" s="218">
        <v>528</v>
      </c>
      <c r="C19" s="218">
        <v>322</v>
      </c>
      <c r="D19" s="218">
        <v>420</v>
      </c>
      <c r="E19" s="218">
        <v>447</v>
      </c>
      <c r="F19" s="218">
        <v>1449</v>
      </c>
      <c r="G19" s="218">
        <v>529</v>
      </c>
      <c r="H19" s="218">
        <v>499</v>
      </c>
      <c r="I19" s="218">
        <v>855</v>
      </c>
      <c r="J19" s="218">
        <v>446</v>
      </c>
      <c r="K19" s="218">
        <v>355</v>
      </c>
      <c r="L19" s="218">
        <v>712</v>
      </c>
      <c r="M19" s="218">
        <v>264</v>
      </c>
      <c r="N19" s="218">
        <f t="shared" si="0"/>
        <v>6826</v>
      </c>
    </row>
    <row r="20" spans="1:14" x14ac:dyDescent="0.25">
      <c r="A20" s="217">
        <v>2023</v>
      </c>
      <c r="B20" s="218">
        <v>386</v>
      </c>
      <c r="C20" s="218">
        <v>331</v>
      </c>
      <c r="D20" s="218">
        <v>419</v>
      </c>
      <c r="E20" s="218">
        <v>336</v>
      </c>
      <c r="F20" s="218">
        <v>1294</v>
      </c>
      <c r="G20" s="218">
        <v>354</v>
      </c>
      <c r="H20" s="218">
        <v>601</v>
      </c>
      <c r="I20" s="218">
        <v>1043</v>
      </c>
      <c r="J20" s="218">
        <v>532</v>
      </c>
      <c r="K20" s="218">
        <v>445</v>
      </c>
      <c r="L20" s="218">
        <v>798</v>
      </c>
      <c r="M20" s="218">
        <v>294</v>
      </c>
      <c r="N20" s="218">
        <f>SUM(B20:M20)</f>
        <v>6833</v>
      </c>
    </row>
    <row r="21" spans="1:14" x14ac:dyDescent="0.25">
      <c r="A21" s="217">
        <v>2024</v>
      </c>
      <c r="B21" s="218">
        <v>875</v>
      </c>
      <c r="C21" s="218">
        <v>386</v>
      </c>
      <c r="D21" s="218">
        <v>379</v>
      </c>
      <c r="E21" s="218">
        <v>499</v>
      </c>
      <c r="F21" s="218">
        <v>1215</v>
      </c>
      <c r="G21" s="218">
        <v>412</v>
      </c>
      <c r="H21" s="218">
        <v>478</v>
      </c>
      <c r="I21" s="218">
        <v>1145</v>
      </c>
      <c r="J21" s="218">
        <v>569</v>
      </c>
      <c r="K21" s="218">
        <v>608</v>
      </c>
      <c r="L21" s="218">
        <v>810</v>
      </c>
      <c r="M21" s="218">
        <v>325</v>
      </c>
      <c r="N21" s="218">
        <f t="shared" ref="N21:N23" si="1">SUM(B21:M21)</f>
        <v>7701</v>
      </c>
    </row>
    <row r="22" spans="1:14" x14ac:dyDescent="0.25">
      <c r="A22" s="217">
        <v>2025</v>
      </c>
      <c r="B22" s="218">
        <v>922</v>
      </c>
      <c r="C22" s="218">
        <v>408</v>
      </c>
      <c r="D22" s="218">
        <v>641</v>
      </c>
      <c r="E22" s="218">
        <v>446</v>
      </c>
      <c r="F22" s="218">
        <v>1743</v>
      </c>
      <c r="G22" s="218">
        <v>789</v>
      </c>
      <c r="H22" s="218">
        <v>605</v>
      </c>
      <c r="I22" s="218">
        <v>1789</v>
      </c>
      <c r="J22" s="218">
        <v>606</v>
      </c>
      <c r="K22" s="218">
        <v>873</v>
      </c>
      <c r="L22" s="218">
        <v>1735</v>
      </c>
      <c r="M22" s="218">
        <v>432</v>
      </c>
      <c r="N22" s="218">
        <f t="shared" si="1"/>
        <v>10989</v>
      </c>
    </row>
    <row r="23" spans="1:14" ht="15.75" thickBot="1" x14ac:dyDescent="0.3">
      <c r="A23" s="217">
        <v>2026</v>
      </c>
      <c r="B23" s="218">
        <v>1495</v>
      </c>
      <c r="C23" s="218">
        <v>698</v>
      </c>
      <c r="D23" s="218">
        <v>774</v>
      </c>
      <c r="E23" s="218">
        <v>608</v>
      </c>
      <c r="F23" s="218">
        <v>2949</v>
      </c>
      <c r="G23" s="218">
        <v>632</v>
      </c>
      <c r="H23" s="218"/>
      <c r="I23" s="218"/>
      <c r="J23" s="218"/>
      <c r="K23" s="218"/>
      <c r="L23" s="218"/>
      <c r="M23" s="218"/>
      <c r="N23" s="218">
        <f t="shared" si="1"/>
        <v>7156</v>
      </c>
    </row>
    <row r="24" spans="1:14" ht="15.75" thickBot="1" x14ac:dyDescent="0.3">
      <c r="A24" s="219" t="s">
        <v>312</v>
      </c>
      <c r="B24" s="220"/>
      <c r="C24" s="220"/>
      <c r="D24" s="220"/>
      <c r="E24" s="220"/>
      <c r="F24" s="220"/>
      <c r="G24" s="220"/>
      <c r="H24" s="220"/>
      <c r="I24" s="220"/>
      <c r="J24" s="220"/>
      <c r="K24" s="220"/>
      <c r="L24" s="220"/>
      <c r="M24" s="220"/>
      <c r="N24" s="221"/>
    </row>
    <row r="25" spans="1:14" x14ac:dyDescent="0.25">
      <c r="A25" s="217">
        <v>2009</v>
      </c>
      <c r="B25" s="222">
        <v>137</v>
      </c>
      <c r="C25" s="222">
        <v>418</v>
      </c>
      <c r="D25" s="222">
        <v>429</v>
      </c>
      <c r="E25" s="222">
        <v>93</v>
      </c>
      <c r="F25" s="222">
        <v>208</v>
      </c>
      <c r="G25" s="222">
        <v>423</v>
      </c>
      <c r="H25" s="222">
        <v>487</v>
      </c>
      <c r="I25" s="222">
        <v>121</v>
      </c>
      <c r="J25" s="222">
        <v>281</v>
      </c>
      <c r="K25" s="222">
        <v>332</v>
      </c>
      <c r="L25" s="222">
        <v>443</v>
      </c>
      <c r="M25" s="222">
        <v>490</v>
      </c>
      <c r="N25" s="218">
        <f t="shared" ref="N25:N38" si="2">SUM(B25:M25)</f>
        <v>3862</v>
      </c>
    </row>
    <row r="26" spans="1:14" x14ac:dyDescent="0.25">
      <c r="A26" s="217">
        <v>2010</v>
      </c>
      <c r="B26" s="222">
        <v>215</v>
      </c>
      <c r="C26" s="222">
        <v>261</v>
      </c>
      <c r="D26" s="222">
        <v>195</v>
      </c>
      <c r="E26" s="222">
        <v>236</v>
      </c>
      <c r="F26" s="222">
        <v>251</v>
      </c>
      <c r="G26" s="222">
        <v>244</v>
      </c>
      <c r="H26" s="222">
        <v>352</v>
      </c>
      <c r="I26" s="222">
        <v>216</v>
      </c>
      <c r="J26" s="222">
        <v>450</v>
      </c>
      <c r="K26" s="222">
        <v>301</v>
      </c>
      <c r="L26" s="222">
        <v>582</v>
      </c>
      <c r="M26" s="222">
        <v>688</v>
      </c>
      <c r="N26" s="218">
        <f t="shared" si="2"/>
        <v>3991</v>
      </c>
    </row>
    <row r="27" spans="1:14" ht="12.75" customHeight="1" x14ac:dyDescent="0.25">
      <c r="A27" s="217">
        <v>2011</v>
      </c>
      <c r="B27" s="222">
        <v>242</v>
      </c>
      <c r="C27" s="222">
        <v>292</v>
      </c>
      <c r="D27" s="222">
        <v>623</v>
      </c>
      <c r="E27" s="222">
        <v>481</v>
      </c>
      <c r="F27" s="222">
        <v>550</v>
      </c>
      <c r="G27" s="222">
        <v>332</v>
      </c>
      <c r="H27" s="222">
        <v>491</v>
      </c>
      <c r="I27" s="222">
        <v>455</v>
      </c>
      <c r="J27" s="222">
        <v>300</v>
      </c>
      <c r="K27" s="222">
        <v>179</v>
      </c>
      <c r="L27" s="222">
        <v>135</v>
      </c>
      <c r="M27" s="222">
        <v>175</v>
      </c>
      <c r="N27" s="218">
        <f t="shared" si="2"/>
        <v>4255</v>
      </c>
    </row>
    <row r="28" spans="1:14" x14ac:dyDescent="0.25">
      <c r="A28" s="217">
        <v>2012</v>
      </c>
      <c r="B28" s="533">
        <v>0</v>
      </c>
      <c r="C28" s="533">
        <v>0</v>
      </c>
      <c r="D28" s="533">
        <v>507</v>
      </c>
      <c r="E28" s="533">
        <v>1002</v>
      </c>
      <c r="F28" s="533">
        <v>517</v>
      </c>
      <c r="G28" s="533">
        <v>318</v>
      </c>
      <c r="H28" s="533">
        <v>347</v>
      </c>
      <c r="I28" s="533">
        <v>346</v>
      </c>
      <c r="J28" s="533">
        <v>196</v>
      </c>
      <c r="K28" s="533">
        <v>444</v>
      </c>
      <c r="L28" s="533">
        <v>336</v>
      </c>
      <c r="M28" s="533">
        <v>363</v>
      </c>
      <c r="N28" s="533">
        <f t="shared" si="2"/>
        <v>4376</v>
      </c>
    </row>
    <row r="29" spans="1:14" x14ac:dyDescent="0.25">
      <c r="A29" s="217">
        <v>2013</v>
      </c>
      <c r="B29" s="533">
        <v>125</v>
      </c>
      <c r="C29" s="533">
        <v>331</v>
      </c>
      <c r="D29" s="533">
        <v>330</v>
      </c>
      <c r="E29" s="533">
        <v>339</v>
      </c>
      <c r="F29" s="533">
        <v>326</v>
      </c>
      <c r="G29" s="533">
        <v>223</v>
      </c>
      <c r="H29" s="533">
        <v>420</v>
      </c>
      <c r="I29" s="533">
        <v>266</v>
      </c>
      <c r="J29" s="533">
        <v>390</v>
      </c>
      <c r="K29" s="533">
        <v>304</v>
      </c>
      <c r="L29" s="533">
        <v>317</v>
      </c>
      <c r="M29" s="533">
        <v>351</v>
      </c>
      <c r="N29" s="533">
        <f t="shared" si="2"/>
        <v>3722</v>
      </c>
    </row>
    <row r="30" spans="1:14" x14ac:dyDescent="0.25">
      <c r="A30" s="217">
        <v>2014</v>
      </c>
      <c r="B30" s="533">
        <v>220</v>
      </c>
      <c r="C30" s="533">
        <v>284</v>
      </c>
      <c r="D30" s="533">
        <v>253</v>
      </c>
      <c r="E30" s="533">
        <v>237</v>
      </c>
      <c r="F30" s="533">
        <v>357</v>
      </c>
      <c r="G30" s="533">
        <v>275</v>
      </c>
      <c r="H30" s="533">
        <v>278</v>
      </c>
      <c r="I30" s="533">
        <v>88</v>
      </c>
      <c r="J30" s="533">
        <v>244</v>
      </c>
      <c r="K30" s="533">
        <v>245</v>
      </c>
      <c r="L30" s="533">
        <v>145</v>
      </c>
      <c r="M30" s="533">
        <v>342</v>
      </c>
      <c r="N30" s="533">
        <f t="shared" si="2"/>
        <v>2968</v>
      </c>
    </row>
    <row r="31" spans="1:14" x14ac:dyDescent="0.25">
      <c r="A31" s="217">
        <v>2015</v>
      </c>
      <c r="B31" s="533">
        <v>225</v>
      </c>
      <c r="C31" s="533">
        <v>112</v>
      </c>
      <c r="D31" s="533">
        <v>155</v>
      </c>
      <c r="E31" s="533">
        <v>388</v>
      </c>
      <c r="F31" s="533">
        <v>364</v>
      </c>
      <c r="G31" s="533">
        <v>208</v>
      </c>
      <c r="H31" s="533">
        <v>393</v>
      </c>
      <c r="I31" s="533">
        <v>166</v>
      </c>
      <c r="J31" s="533">
        <v>474</v>
      </c>
      <c r="K31" s="533">
        <v>0</v>
      </c>
      <c r="L31" s="533">
        <v>0</v>
      </c>
      <c r="M31" s="533">
        <v>0</v>
      </c>
      <c r="N31" s="533">
        <f t="shared" si="2"/>
        <v>2485</v>
      </c>
    </row>
    <row r="32" spans="1:14" x14ac:dyDescent="0.25">
      <c r="A32" s="217">
        <v>2016</v>
      </c>
      <c r="B32" s="533">
        <v>0</v>
      </c>
      <c r="C32" s="533">
        <v>0</v>
      </c>
      <c r="D32" s="533">
        <v>0</v>
      </c>
      <c r="E32" s="533">
        <v>74</v>
      </c>
      <c r="F32" s="533">
        <v>0</v>
      </c>
      <c r="G32" s="533">
        <v>0</v>
      </c>
      <c r="H32" s="533">
        <v>0</v>
      </c>
      <c r="I32" s="533">
        <v>0</v>
      </c>
      <c r="J32" s="533">
        <v>0</v>
      </c>
      <c r="K32" s="533">
        <v>908</v>
      </c>
      <c r="L32" s="533">
        <v>179</v>
      </c>
      <c r="M32" s="533">
        <v>285</v>
      </c>
      <c r="N32" s="533">
        <f t="shared" si="2"/>
        <v>1446</v>
      </c>
    </row>
    <row r="33" spans="1:14" x14ac:dyDescent="0.25">
      <c r="A33" s="217">
        <v>2017</v>
      </c>
      <c r="B33" s="533">
        <v>0</v>
      </c>
      <c r="C33" s="533">
        <v>61</v>
      </c>
      <c r="D33" s="533">
        <v>247</v>
      </c>
      <c r="E33" s="533">
        <v>81</v>
      </c>
      <c r="F33" s="533">
        <v>110</v>
      </c>
      <c r="G33" s="533">
        <v>213</v>
      </c>
      <c r="H33" s="533">
        <v>108</v>
      </c>
      <c r="I33" s="533">
        <v>148</v>
      </c>
      <c r="J33" s="533">
        <v>325</v>
      </c>
      <c r="K33" s="533">
        <v>217</v>
      </c>
      <c r="L33" s="533">
        <v>130</v>
      </c>
      <c r="M33" s="533">
        <v>490</v>
      </c>
      <c r="N33" s="533">
        <f t="shared" si="2"/>
        <v>2130</v>
      </c>
    </row>
    <row r="34" spans="1:14" x14ac:dyDescent="0.25">
      <c r="A34" s="217">
        <v>2018</v>
      </c>
      <c r="B34" s="533">
        <v>134</v>
      </c>
      <c r="C34" s="533">
        <v>202</v>
      </c>
      <c r="D34" s="533">
        <v>178</v>
      </c>
      <c r="E34" s="533">
        <v>150</v>
      </c>
      <c r="F34" s="533">
        <v>119</v>
      </c>
      <c r="G34" s="533">
        <v>129</v>
      </c>
      <c r="H34" s="533">
        <v>22</v>
      </c>
      <c r="I34" s="533">
        <v>261</v>
      </c>
      <c r="J34" s="533">
        <v>177</v>
      </c>
      <c r="K34" s="533">
        <v>204</v>
      </c>
      <c r="L34" s="533">
        <v>519</v>
      </c>
      <c r="M34" s="533">
        <v>241</v>
      </c>
      <c r="N34" s="533">
        <f t="shared" si="2"/>
        <v>2336</v>
      </c>
    </row>
    <row r="35" spans="1:14" x14ac:dyDescent="0.25">
      <c r="A35" s="217">
        <v>2019</v>
      </c>
      <c r="B35" s="534">
        <v>199</v>
      </c>
      <c r="C35" s="534">
        <v>314</v>
      </c>
      <c r="D35" s="534">
        <v>164</v>
      </c>
      <c r="E35" s="534">
        <v>319</v>
      </c>
      <c r="F35" s="534">
        <v>249</v>
      </c>
      <c r="G35" s="534">
        <v>206</v>
      </c>
      <c r="H35" s="534">
        <v>301</v>
      </c>
      <c r="I35" s="534">
        <v>316</v>
      </c>
      <c r="J35" s="534">
        <v>104</v>
      </c>
      <c r="K35" s="534">
        <v>302</v>
      </c>
      <c r="L35" s="534">
        <v>147</v>
      </c>
      <c r="M35" s="534">
        <v>433</v>
      </c>
      <c r="N35" s="533">
        <f t="shared" si="2"/>
        <v>3054</v>
      </c>
    </row>
    <row r="36" spans="1:14" x14ac:dyDescent="0.25">
      <c r="A36" s="217">
        <v>2020</v>
      </c>
      <c r="B36" s="534">
        <v>241</v>
      </c>
      <c r="C36" s="534">
        <v>187</v>
      </c>
      <c r="D36" s="534">
        <v>157</v>
      </c>
      <c r="E36" s="534">
        <v>0</v>
      </c>
      <c r="F36" s="534">
        <v>0</v>
      </c>
      <c r="G36" s="534">
        <v>0</v>
      </c>
      <c r="H36" s="534">
        <v>102</v>
      </c>
      <c r="I36" s="534">
        <v>297</v>
      </c>
      <c r="J36" s="534">
        <v>169</v>
      </c>
      <c r="K36" s="534">
        <v>213</v>
      </c>
      <c r="L36" s="534">
        <v>350</v>
      </c>
      <c r="M36" s="534">
        <v>179</v>
      </c>
      <c r="N36" s="533">
        <f t="shared" si="2"/>
        <v>1895</v>
      </c>
    </row>
    <row r="37" spans="1:14" x14ac:dyDescent="0.25">
      <c r="A37" s="217">
        <v>2021</v>
      </c>
      <c r="B37" s="534">
        <v>219</v>
      </c>
      <c r="C37" s="534">
        <v>203</v>
      </c>
      <c r="D37" s="534">
        <v>219</v>
      </c>
      <c r="E37" s="534">
        <v>210</v>
      </c>
      <c r="F37" s="534">
        <v>233</v>
      </c>
      <c r="G37" s="534">
        <v>339</v>
      </c>
      <c r="H37" s="534">
        <v>326</v>
      </c>
      <c r="I37" s="534">
        <v>316</v>
      </c>
      <c r="J37" s="534">
        <v>219</v>
      </c>
      <c r="K37" s="534">
        <v>279</v>
      </c>
      <c r="L37" s="534">
        <v>324</v>
      </c>
      <c r="M37" s="534">
        <v>259</v>
      </c>
      <c r="N37" s="533">
        <f t="shared" si="2"/>
        <v>3146</v>
      </c>
    </row>
    <row r="38" spans="1:14" x14ac:dyDescent="0.25">
      <c r="A38" s="217">
        <v>2022</v>
      </c>
      <c r="B38" s="223">
        <v>301</v>
      </c>
      <c r="C38" s="223">
        <v>274</v>
      </c>
      <c r="D38" s="224">
        <v>337</v>
      </c>
      <c r="E38" s="224">
        <v>286</v>
      </c>
      <c r="F38" s="224">
        <v>319</v>
      </c>
      <c r="G38" s="224">
        <v>238</v>
      </c>
      <c r="H38" s="224">
        <v>356</v>
      </c>
      <c r="I38" s="224">
        <v>317</v>
      </c>
      <c r="J38" s="224">
        <v>335</v>
      </c>
      <c r="K38" s="224">
        <v>350</v>
      </c>
      <c r="L38" s="224">
        <v>321</v>
      </c>
      <c r="M38" s="224">
        <v>305</v>
      </c>
      <c r="N38" s="218">
        <f t="shared" si="2"/>
        <v>3739</v>
      </c>
    </row>
    <row r="39" spans="1:14" x14ac:dyDescent="0.25">
      <c r="A39" s="217">
        <v>2023</v>
      </c>
      <c r="B39" s="223">
        <v>350</v>
      </c>
      <c r="C39" s="223">
        <v>362</v>
      </c>
      <c r="D39" s="224">
        <v>505</v>
      </c>
      <c r="E39" s="224">
        <v>373</v>
      </c>
      <c r="F39" s="224">
        <v>491</v>
      </c>
      <c r="G39" s="224">
        <v>343</v>
      </c>
      <c r="H39" s="224">
        <v>439</v>
      </c>
      <c r="I39" s="224">
        <v>468</v>
      </c>
      <c r="J39" s="218">
        <v>347</v>
      </c>
      <c r="K39" s="218">
        <v>292</v>
      </c>
      <c r="L39" s="218">
        <v>360</v>
      </c>
      <c r="M39" s="218">
        <v>366</v>
      </c>
      <c r="N39" s="218">
        <f>SUM(B39:M39)</f>
        <v>4696</v>
      </c>
    </row>
    <row r="40" spans="1:14" x14ac:dyDescent="0.25">
      <c r="A40" s="217">
        <v>2024</v>
      </c>
      <c r="B40" s="223">
        <v>416</v>
      </c>
      <c r="C40" s="223">
        <v>340</v>
      </c>
      <c r="D40" s="224">
        <v>325</v>
      </c>
      <c r="E40" s="224">
        <v>419</v>
      </c>
      <c r="F40" s="224">
        <v>314</v>
      </c>
      <c r="G40" s="224">
        <v>317</v>
      </c>
      <c r="H40" s="224">
        <v>232</v>
      </c>
      <c r="I40" s="224">
        <v>404</v>
      </c>
      <c r="J40" s="218">
        <v>313</v>
      </c>
      <c r="K40" s="218">
        <v>358</v>
      </c>
      <c r="L40" s="218">
        <v>213</v>
      </c>
      <c r="M40" s="218">
        <v>352</v>
      </c>
      <c r="N40" s="218">
        <f>SUM(B40:M40)</f>
        <v>4003</v>
      </c>
    </row>
    <row r="41" spans="1:14" x14ac:dyDescent="0.25">
      <c r="A41" s="217">
        <v>2025</v>
      </c>
      <c r="B41" s="223">
        <v>336</v>
      </c>
      <c r="C41" s="223">
        <v>446</v>
      </c>
      <c r="D41" s="224">
        <v>474</v>
      </c>
      <c r="E41" s="224">
        <v>415</v>
      </c>
      <c r="F41" s="224">
        <v>413</v>
      </c>
      <c r="G41" s="224">
        <v>387</v>
      </c>
      <c r="H41" s="224">
        <v>463</v>
      </c>
      <c r="I41" s="224">
        <v>419</v>
      </c>
      <c r="J41" s="218">
        <v>433</v>
      </c>
      <c r="K41" s="218">
        <v>444</v>
      </c>
      <c r="L41" s="218">
        <v>446</v>
      </c>
      <c r="M41" s="218">
        <v>413</v>
      </c>
      <c r="N41" s="218">
        <f>SUM(B41:M41)</f>
        <v>5089</v>
      </c>
    </row>
    <row r="42" spans="1:14" ht="15.75" thickBot="1" x14ac:dyDescent="0.3">
      <c r="A42" s="217">
        <v>2026</v>
      </c>
      <c r="B42" s="223">
        <v>285</v>
      </c>
      <c r="C42" s="223">
        <v>574</v>
      </c>
      <c r="D42" s="224">
        <v>466</v>
      </c>
      <c r="E42" s="224">
        <v>424</v>
      </c>
      <c r="F42" s="224">
        <v>399</v>
      </c>
      <c r="G42" s="224">
        <v>449</v>
      </c>
      <c r="H42" s="224"/>
      <c r="I42" s="224"/>
      <c r="J42" s="218"/>
      <c r="K42" s="218"/>
      <c r="L42" s="218"/>
      <c r="M42" s="218"/>
      <c r="N42" s="218">
        <f>SUM(B42:M42)</f>
        <v>2597</v>
      </c>
    </row>
    <row r="43" spans="1:14" ht="15.75" thickBot="1" x14ac:dyDescent="0.3">
      <c r="A43" s="219" t="s">
        <v>313</v>
      </c>
      <c r="B43" s="220"/>
      <c r="C43" s="220"/>
      <c r="D43" s="220"/>
      <c r="E43" s="220"/>
      <c r="F43" s="220"/>
      <c r="G43" s="220"/>
      <c r="H43" s="220"/>
      <c r="I43" s="220"/>
      <c r="J43" s="220"/>
      <c r="K43" s="220"/>
      <c r="L43" s="220"/>
      <c r="M43" s="220"/>
      <c r="N43" s="221"/>
    </row>
    <row r="44" spans="1:14" x14ac:dyDescent="0.25">
      <c r="A44" s="217">
        <v>2009</v>
      </c>
      <c r="B44" s="222">
        <v>79054</v>
      </c>
      <c r="C44" s="218">
        <v>233271</v>
      </c>
      <c r="D44" s="218">
        <v>245697</v>
      </c>
      <c r="E44" s="218">
        <v>49862</v>
      </c>
      <c r="F44" s="222">
        <v>128089</v>
      </c>
      <c r="G44" s="218">
        <v>262520</v>
      </c>
      <c r="H44" s="218">
        <v>287412</v>
      </c>
      <c r="I44" s="218">
        <v>58346</v>
      </c>
      <c r="J44" s="222">
        <v>184683</v>
      </c>
      <c r="K44" s="218">
        <v>187909</v>
      </c>
      <c r="L44" s="218">
        <v>239235</v>
      </c>
      <c r="M44" s="218">
        <v>252290</v>
      </c>
      <c r="N44" s="218">
        <f t="shared" ref="N44:N61" si="3">SUM(B44:M44)</f>
        <v>2208368</v>
      </c>
    </row>
    <row r="45" spans="1:14" x14ac:dyDescent="0.25">
      <c r="A45" s="217">
        <v>2010</v>
      </c>
      <c r="B45" s="222">
        <v>105549</v>
      </c>
      <c r="C45" s="218">
        <v>186481</v>
      </c>
      <c r="D45" s="218">
        <v>113138</v>
      </c>
      <c r="E45" s="218">
        <v>126981</v>
      </c>
      <c r="F45" s="222">
        <v>144408</v>
      </c>
      <c r="G45" s="218">
        <v>153551</v>
      </c>
      <c r="H45" s="218">
        <v>236173</v>
      </c>
      <c r="I45" s="218">
        <v>117965</v>
      </c>
      <c r="J45" s="222">
        <v>274273</v>
      </c>
      <c r="K45" s="218">
        <v>201597</v>
      </c>
      <c r="L45" s="218">
        <v>391211</v>
      </c>
      <c r="M45" s="218">
        <v>445154</v>
      </c>
      <c r="N45" s="218">
        <f t="shared" si="3"/>
        <v>2496481</v>
      </c>
    </row>
    <row r="46" spans="1:14" x14ac:dyDescent="0.25">
      <c r="A46" s="217">
        <v>2011</v>
      </c>
      <c r="B46" s="222">
        <v>161710</v>
      </c>
      <c r="C46" s="218">
        <v>170715</v>
      </c>
      <c r="D46" s="218">
        <v>432702</v>
      </c>
      <c r="E46" s="218">
        <v>390251</v>
      </c>
      <c r="F46" s="222">
        <v>437382</v>
      </c>
      <c r="G46" s="218">
        <v>220084</v>
      </c>
      <c r="H46" s="218">
        <v>342824</v>
      </c>
      <c r="I46" s="218">
        <v>299026</v>
      </c>
      <c r="J46" s="222">
        <v>171908</v>
      </c>
      <c r="K46" s="218">
        <v>171167</v>
      </c>
      <c r="L46" s="218">
        <v>101514</v>
      </c>
      <c r="M46" s="218">
        <v>113158</v>
      </c>
      <c r="N46" s="218">
        <f t="shared" si="3"/>
        <v>3012441</v>
      </c>
    </row>
    <row r="47" spans="1:14" x14ac:dyDescent="0.25">
      <c r="A47" s="217">
        <v>2012</v>
      </c>
      <c r="B47" s="218">
        <v>0</v>
      </c>
      <c r="C47" s="218">
        <v>0</v>
      </c>
      <c r="D47" s="218">
        <v>344770</v>
      </c>
      <c r="E47" s="218">
        <v>600417</v>
      </c>
      <c r="F47" s="222">
        <v>306692</v>
      </c>
      <c r="G47" s="218">
        <v>200734</v>
      </c>
      <c r="H47" s="218">
        <v>230042</v>
      </c>
      <c r="I47" s="218">
        <v>200873</v>
      </c>
      <c r="J47" s="222">
        <v>133315</v>
      </c>
      <c r="K47" s="218">
        <v>287218</v>
      </c>
      <c r="L47" s="218">
        <v>214813</v>
      </c>
      <c r="M47" s="218">
        <v>220432</v>
      </c>
      <c r="N47" s="218">
        <f t="shared" si="3"/>
        <v>2739306</v>
      </c>
    </row>
    <row r="48" spans="1:14" x14ac:dyDescent="0.25">
      <c r="A48" s="217">
        <v>2013</v>
      </c>
      <c r="B48" s="222">
        <v>58586</v>
      </c>
      <c r="C48" s="218">
        <v>147664</v>
      </c>
      <c r="D48" s="218">
        <v>152719</v>
      </c>
      <c r="E48" s="218">
        <v>169137</v>
      </c>
      <c r="F48" s="222">
        <v>158259</v>
      </c>
      <c r="G48" s="218">
        <v>117696</v>
      </c>
      <c r="H48" s="218">
        <v>226659</v>
      </c>
      <c r="I48" s="218">
        <v>141609</v>
      </c>
      <c r="J48" s="222">
        <v>204049</v>
      </c>
      <c r="K48" s="218">
        <v>160318</v>
      </c>
      <c r="L48" s="218">
        <v>150143</v>
      </c>
      <c r="M48" s="218">
        <v>173860</v>
      </c>
      <c r="N48" s="218">
        <f t="shared" si="3"/>
        <v>1860699</v>
      </c>
    </row>
    <row r="49" spans="1:14" x14ac:dyDescent="0.25">
      <c r="A49" s="217">
        <v>2014</v>
      </c>
      <c r="B49" s="222">
        <v>98436.3</v>
      </c>
      <c r="C49" s="218">
        <v>133326</v>
      </c>
      <c r="D49" s="218">
        <v>132626.29999999999</v>
      </c>
      <c r="E49" s="218">
        <v>139241</v>
      </c>
      <c r="F49" s="222">
        <v>190666</v>
      </c>
      <c r="G49" s="218">
        <v>126401</v>
      </c>
      <c r="H49" s="218">
        <v>133390</v>
      </c>
      <c r="I49" s="218">
        <v>41694</v>
      </c>
      <c r="J49" s="222">
        <v>127290.4</v>
      </c>
      <c r="K49" s="218">
        <v>127743</v>
      </c>
      <c r="L49" s="218">
        <v>68142</v>
      </c>
      <c r="M49" s="218">
        <v>180040</v>
      </c>
      <c r="N49" s="218">
        <f t="shared" si="3"/>
        <v>1498996</v>
      </c>
    </row>
    <row r="50" spans="1:14" x14ac:dyDescent="0.25">
      <c r="A50" s="217">
        <v>2015</v>
      </c>
      <c r="B50" s="222">
        <v>110934</v>
      </c>
      <c r="C50" s="218">
        <v>53376</v>
      </c>
      <c r="D50" s="218">
        <v>106585</v>
      </c>
      <c r="E50" s="218">
        <v>228911</v>
      </c>
      <c r="F50" s="222">
        <v>208849</v>
      </c>
      <c r="G50" s="218">
        <v>117497</v>
      </c>
      <c r="H50" s="218">
        <v>210342</v>
      </c>
      <c r="I50" s="218">
        <v>97422</v>
      </c>
      <c r="J50" s="222">
        <v>253813</v>
      </c>
      <c r="K50" s="218">
        <v>0</v>
      </c>
      <c r="L50" s="218">
        <v>0</v>
      </c>
      <c r="M50" s="218">
        <v>0</v>
      </c>
      <c r="N50" s="218">
        <f t="shared" si="3"/>
        <v>1387729</v>
      </c>
    </row>
    <row r="51" spans="1:14" x14ac:dyDescent="0.25">
      <c r="A51" s="217">
        <v>2016</v>
      </c>
      <c r="B51" s="218">
        <v>0</v>
      </c>
      <c r="C51" s="218">
        <v>0</v>
      </c>
      <c r="D51" s="218">
        <v>0</v>
      </c>
      <c r="E51" s="218">
        <v>35313</v>
      </c>
      <c r="F51" s="218">
        <v>0</v>
      </c>
      <c r="G51" s="218">
        <v>0</v>
      </c>
      <c r="H51" s="218">
        <v>0</v>
      </c>
      <c r="I51" s="218">
        <v>0</v>
      </c>
      <c r="J51" s="218">
        <v>0</v>
      </c>
      <c r="K51" s="218">
        <v>427494</v>
      </c>
      <c r="L51" s="218">
        <v>84556</v>
      </c>
      <c r="M51" s="218">
        <v>138372</v>
      </c>
      <c r="N51" s="218">
        <f t="shared" si="3"/>
        <v>685735</v>
      </c>
    </row>
    <row r="52" spans="1:14" x14ac:dyDescent="0.25">
      <c r="A52" s="217">
        <v>2017</v>
      </c>
      <c r="B52" s="218">
        <v>0</v>
      </c>
      <c r="C52" s="218">
        <v>32699</v>
      </c>
      <c r="D52" s="218">
        <v>119341</v>
      </c>
      <c r="E52" s="218">
        <v>39632</v>
      </c>
      <c r="F52" s="222">
        <v>52597</v>
      </c>
      <c r="G52" s="218">
        <v>103011</v>
      </c>
      <c r="H52" s="218">
        <v>58147</v>
      </c>
      <c r="I52" s="218">
        <v>71465</v>
      </c>
      <c r="J52" s="222">
        <v>169386</v>
      </c>
      <c r="K52" s="218">
        <v>116649</v>
      </c>
      <c r="L52" s="218">
        <v>66266</v>
      </c>
      <c r="M52" s="218">
        <v>248824</v>
      </c>
      <c r="N52" s="218">
        <f t="shared" si="3"/>
        <v>1078017</v>
      </c>
    </row>
    <row r="53" spans="1:14" x14ac:dyDescent="0.25">
      <c r="A53" s="217">
        <v>2018</v>
      </c>
      <c r="B53" s="222">
        <v>77037.951400000005</v>
      </c>
      <c r="C53" s="218">
        <v>101004.1557</v>
      </c>
      <c r="D53" s="218">
        <v>87581.926600000006</v>
      </c>
      <c r="E53" s="218">
        <v>65305.583700000003</v>
      </c>
      <c r="F53" s="222">
        <v>56652.629000000001</v>
      </c>
      <c r="G53" s="218">
        <v>60121.993999999999</v>
      </c>
      <c r="H53" s="218">
        <v>8299.4192999999996</v>
      </c>
      <c r="I53" s="218">
        <v>140270</v>
      </c>
      <c r="J53" s="222">
        <v>96581.507800000007</v>
      </c>
      <c r="K53" s="218">
        <v>92298.494099999996</v>
      </c>
      <c r="L53" s="218">
        <v>298058.84769999998</v>
      </c>
      <c r="M53" s="218">
        <v>134142.55230000001</v>
      </c>
      <c r="N53" s="218">
        <f t="shared" si="3"/>
        <v>1217355.0616000001</v>
      </c>
    </row>
    <row r="54" spans="1:14" x14ac:dyDescent="0.25">
      <c r="A54" s="217">
        <v>2019</v>
      </c>
      <c r="B54" s="222">
        <v>113674.3042</v>
      </c>
      <c r="C54" s="218">
        <v>163856.00839999999</v>
      </c>
      <c r="D54" s="218">
        <v>82299.246799999994</v>
      </c>
      <c r="E54" s="218">
        <v>168104.20209999999</v>
      </c>
      <c r="F54" s="218">
        <v>123100</v>
      </c>
      <c r="G54" s="218">
        <v>109500</v>
      </c>
      <c r="H54" s="218">
        <v>156221.7782</v>
      </c>
      <c r="I54" s="218">
        <v>147464.70670000001</v>
      </c>
      <c r="J54" s="218">
        <v>40886.7673</v>
      </c>
      <c r="K54" s="218">
        <v>140394.4111</v>
      </c>
      <c r="L54" s="218">
        <v>73818.002699999997</v>
      </c>
      <c r="M54" s="218">
        <v>250455.20490000001</v>
      </c>
      <c r="N54" s="218">
        <f t="shared" si="3"/>
        <v>1569774.6324</v>
      </c>
    </row>
    <row r="55" spans="1:14" x14ac:dyDescent="0.25">
      <c r="A55" s="217">
        <v>2020</v>
      </c>
      <c r="B55" s="223">
        <v>130443.2118</v>
      </c>
      <c r="C55" s="224">
        <v>103099.0327</v>
      </c>
      <c r="D55" s="224">
        <v>73948.434899999993</v>
      </c>
      <c r="E55" s="224">
        <v>0</v>
      </c>
      <c r="F55" s="224">
        <v>0</v>
      </c>
      <c r="G55" s="224">
        <v>0</v>
      </c>
      <c r="H55" s="224">
        <v>51938.995300000002</v>
      </c>
      <c r="I55" s="224">
        <v>170409.80780000001</v>
      </c>
      <c r="J55" s="224">
        <v>72232.071899999995</v>
      </c>
      <c r="K55" s="224">
        <v>112837.5545</v>
      </c>
      <c r="L55" s="224">
        <v>198928.77929999999</v>
      </c>
      <c r="M55" s="224">
        <v>95960</v>
      </c>
      <c r="N55" s="218">
        <f t="shared" si="3"/>
        <v>1009797.8881999999</v>
      </c>
    </row>
    <row r="56" spans="1:14" x14ac:dyDescent="0.25">
      <c r="A56" s="217">
        <v>2021</v>
      </c>
      <c r="B56" s="223">
        <v>118360.9504</v>
      </c>
      <c r="C56" s="224">
        <v>116461.18919999999</v>
      </c>
      <c r="D56" s="224">
        <v>100449.1796</v>
      </c>
      <c r="E56" s="224">
        <v>121142.3597</v>
      </c>
      <c r="F56" s="224">
        <v>133020</v>
      </c>
      <c r="G56" s="224">
        <v>178812.8726</v>
      </c>
      <c r="H56" s="224">
        <v>172294.3615</v>
      </c>
      <c r="I56" s="224">
        <v>160758.0379</v>
      </c>
      <c r="J56" s="224">
        <v>106249.34880000001</v>
      </c>
      <c r="K56" s="224">
        <v>133625.087</v>
      </c>
      <c r="L56" s="224">
        <v>156286.829</v>
      </c>
      <c r="M56" s="224">
        <v>144670</v>
      </c>
      <c r="N56" s="218">
        <f t="shared" si="3"/>
        <v>1642130.2157000001</v>
      </c>
    </row>
    <row r="57" spans="1:14" x14ac:dyDescent="0.25">
      <c r="A57" s="217">
        <v>2022</v>
      </c>
      <c r="B57" s="223">
        <v>139071.03030000001</v>
      </c>
      <c r="C57" s="224">
        <v>138971</v>
      </c>
      <c r="D57" s="224">
        <v>169098.16500000001</v>
      </c>
      <c r="E57" s="224">
        <v>126841.2335</v>
      </c>
      <c r="F57" s="224">
        <v>147361.1048</v>
      </c>
      <c r="G57" s="224">
        <v>100141.92879999999</v>
      </c>
      <c r="H57" s="224">
        <v>154905.747</v>
      </c>
      <c r="I57" s="224">
        <v>150632</v>
      </c>
      <c r="J57" s="224">
        <v>179491.0202</v>
      </c>
      <c r="K57" s="224">
        <v>146335.63159999999</v>
      </c>
      <c r="L57" s="224">
        <v>154340.6189</v>
      </c>
      <c r="M57" s="224">
        <v>153410</v>
      </c>
      <c r="N57" s="218">
        <f t="shared" si="3"/>
        <v>1760599.4800999998</v>
      </c>
    </row>
    <row r="58" spans="1:14" x14ac:dyDescent="0.25">
      <c r="A58" s="217">
        <v>2023</v>
      </c>
      <c r="B58" s="223">
        <v>154724.4688</v>
      </c>
      <c r="C58" s="224">
        <v>168287.96609999999</v>
      </c>
      <c r="D58" s="224">
        <v>223068.7977</v>
      </c>
      <c r="E58" s="224">
        <v>170836.6833</v>
      </c>
      <c r="F58" s="224">
        <v>214612.16560000001</v>
      </c>
      <c r="G58" s="224">
        <v>146115.3806</v>
      </c>
      <c r="H58" s="224">
        <v>192413.5478</v>
      </c>
      <c r="I58" s="224">
        <v>205592.66940000001</v>
      </c>
      <c r="J58" s="218">
        <v>154540.96679999999</v>
      </c>
      <c r="K58" s="218">
        <v>132732.89600000001</v>
      </c>
      <c r="L58" s="218">
        <v>151415.6373</v>
      </c>
      <c r="M58" s="218">
        <v>151110.65839999999</v>
      </c>
      <c r="N58" s="218">
        <f t="shared" si="3"/>
        <v>2065451.8378000003</v>
      </c>
    </row>
    <row r="59" spans="1:14" x14ac:dyDescent="0.25">
      <c r="A59" s="217">
        <v>2024</v>
      </c>
      <c r="B59" s="223">
        <v>169637.1384</v>
      </c>
      <c r="C59" s="224">
        <v>140212.04569999999</v>
      </c>
      <c r="D59" s="224">
        <v>125721.59149999999</v>
      </c>
      <c r="E59" s="224">
        <v>169588.68669999999</v>
      </c>
      <c r="F59" s="224">
        <v>111048.496</v>
      </c>
      <c r="G59" s="224">
        <v>121170.2102</v>
      </c>
      <c r="H59" s="224">
        <v>94624.356700000004</v>
      </c>
      <c r="I59" s="224">
        <v>153836.3597</v>
      </c>
      <c r="J59" s="218">
        <v>129177.59760000001</v>
      </c>
      <c r="K59" s="218">
        <v>133942.04070000001</v>
      </c>
      <c r="L59" s="218">
        <v>95700</v>
      </c>
      <c r="M59" s="218">
        <v>128404</v>
      </c>
      <c r="N59" s="218">
        <f t="shared" si="3"/>
        <v>1573062.5231999999</v>
      </c>
    </row>
    <row r="60" spans="1:14" x14ac:dyDescent="0.25">
      <c r="A60" s="217">
        <v>2025</v>
      </c>
      <c r="B60" s="223">
        <v>120209</v>
      </c>
      <c r="C60" s="224">
        <v>166739.0649</v>
      </c>
      <c r="D60" s="224">
        <v>177472.04639999999</v>
      </c>
      <c r="E60" s="224">
        <v>168200</v>
      </c>
      <c r="F60" s="224">
        <v>163827.41</v>
      </c>
      <c r="G60" s="224">
        <v>140599.34049999999</v>
      </c>
      <c r="H60" s="224">
        <v>160766</v>
      </c>
      <c r="I60" s="224">
        <v>195741</v>
      </c>
      <c r="J60" s="218">
        <v>167146</v>
      </c>
      <c r="K60" s="218">
        <v>148129.19570000001</v>
      </c>
      <c r="L60" s="218">
        <v>156786.23730000001</v>
      </c>
      <c r="M60" s="218">
        <v>144411.79509999999</v>
      </c>
      <c r="N60" s="218">
        <f t="shared" si="3"/>
        <v>1910027.0899</v>
      </c>
    </row>
    <row r="61" spans="1:14" x14ac:dyDescent="0.25">
      <c r="A61" s="217">
        <v>2026</v>
      </c>
      <c r="B61" s="223">
        <v>94659.029599999994</v>
      </c>
      <c r="C61" s="224">
        <v>213475.0465</v>
      </c>
      <c r="D61" s="224">
        <v>192815.95480000001</v>
      </c>
      <c r="E61" s="224">
        <v>181409.78510000001</v>
      </c>
      <c r="F61" s="224">
        <v>162759.19709999999</v>
      </c>
      <c r="G61" s="224">
        <v>192519.5626</v>
      </c>
      <c r="H61" s="224"/>
      <c r="I61" s="224"/>
      <c r="J61" s="218"/>
      <c r="K61" s="218"/>
      <c r="L61" s="218"/>
      <c r="M61" s="218"/>
      <c r="N61" s="218">
        <f t="shared" si="3"/>
        <v>1037638.5756999999</v>
      </c>
    </row>
    <row r="62" spans="1:14" ht="15.75" customHeight="1" x14ac:dyDescent="0.25">
      <c r="A62" s="1125" t="s">
        <v>902</v>
      </c>
      <c r="B62" s="1125"/>
      <c r="C62" s="1125"/>
      <c r="D62" s="1125"/>
      <c r="E62" s="1125"/>
      <c r="F62" s="1125"/>
      <c r="G62" s="1125"/>
      <c r="H62" s="1125"/>
      <c r="I62" s="1125"/>
      <c r="J62" s="225"/>
      <c r="K62" s="225"/>
      <c r="L62" s="225"/>
      <c r="M62" s="225"/>
      <c r="N62" s="225"/>
    </row>
    <row r="63" spans="1:14" ht="16.5" customHeight="1" x14ac:dyDescent="0.25">
      <c r="A63" s="226" t="s">
        <v>367</v>
      </c>
      <c r="B63" s="227"/>
      <c r="C63" s="227"/>
      <c r="D63" s="227"/>
      <c r="E63" s="227"/>
      <c r="F63" s="227"/>
      <c r="G63" s="227"/>
      <c r="H63" s="227"/>
      <c r="I63" s="227"/>
      <c r="J63" s="227"/>
      <c r="K63" s="227"/>
      <c r="L63" s="227"/>
      <c r="M63" s="227"/>
      <c r="N63" s="227"/>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CF9C6-1E79-439E-A178-46C5EDC9D2BF}">
  <sheetPr>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55" customWidth="1"/>
    <col min="2" max="2" width="44.5703125" style="355" customWidth="1"/>
    <col min="3" max="3" width="20.140625" style="355" customWidth="1"/>
    <col min="4" max="4" width="27.5703125" style="355" customWidth="1"/>
    <col min="5" max="5" width="1.85546875" style="331" customWidth="1"/>
    <col min="6" max="6" width="11.5703125" style="331" customWidth="1"/>
    <col min="7" max="7" width="13.42578125" style="331" customWidth="1"/>
    <col min="8" max="11" width="11.5703125" style="331" customWidth="1"/>
    <col min="12" max="16384" width="14.42578125" style="331"/>
  </cols>
  <sheetData>
    <row r="1" spans="1:11" ht="13.5" customHeight="1" x14ac:dyDescent="0.25">
      <c r="A1" s="328" t="s">
        <v>538</v>
      </c>
      <c r="B1" s="329"/>
      <c r="C1" s="329"/>
      <c r="D1" s="329"/>
      <c r="E1" s="330"/>
      <c r="F1" s="330"/>
      <c r="G1" s="330"/>
      <c r="H1" s="330"/>
      <c r="I1" s="330"/>
      <c r="J1" s="330"/>
      <c r="K1" s="330"/>
    </row>
    <row r="2" spans="1:11" ht="15.75" x14ac:dyDescent="0.25">
      <c r="A2" s="332" t="s">
        <v>904</v>
      </c>
      <c r="B2" s="333"/>
      <c r="C2" s="334"/>
      <c r="D2" s="334"/>
      <c r="E2" s="330"/>
      <c r="I2" s="330"/>
      <c r="J2" s="330"/>
      <c r="K2" s="330"/>
    </row>
    <row r="3" spans="1:11" ht="13.5" customHeight="1" x14ac:dyDescent="0.25">
      <c r="A3" s="332"/>
      <c r="B3" s="333"/>
      <c r="C3" s="334"/>
      <c r="D3" s="334"/>
      <c r="E3" s="330"/>
      <c r="I3" s="330"/>
      <c r="J3" s="330"/>
      <c r="K3" s="330"/>
    </row>
    <row r="4" spans="1:11" ht="13.5" customHeight="1" x14ac:dyDescent="0.25">
      <c r="A4" s="335" t="s">
        <v>539</v>
      </c>
      <c r="B4" s="335" t="s">
        <v>540</v>
      </c>
      <c r="C4" s="336" t="s">
        <v>541</v>
      </c>
      <c r="D4" s="336" t="s">
        <v>199</v>
      </c>
      <c r="E4" s="330"/>
      <c r="I4" s="330"/>
      <c r="J4" s="330"/>
      <c r="K4" s="330"/>
    </row>
    <row r="5" spans="1:11" ht="13.5" customHeight="1" x14ac:dyDescent="0.25">
      <c r="A5" s="337">
        <v>388</v>
      </c>
      <c r="B5" s="337" t="s">
        <v>200</v>
      </c>
      <c r="C5" s="338">
        <v>285275.68320000003</v>
      </c>
      <c r="D5" s="339">
        <f>C5/128521560</f>
        <v>2.2196718060378353E-3</v>
      </c>
      <c r="E5" s="342"/>
      <c r="F5" s="343"/>
      <c r="G5" s="343"/>
      <c r="I5" s="330"/>
      <c r="J5" s="330"/>
      <c r="K5" s="330"/>
    </row>
    <row r="6" spans="1:11" ht="13.5" customHeight="1" x14ac:dyDescent="0.25">
      <c r="A6" s="337">
        <v>749</v>
      </c>
      <c r="B6" s="337" t="s">
        <v>542</v>
      </c>
      <c r="C6" s="338">
        <v>1727586.3548000001</v>
      </c>
      <c r="D6" s="339">
        <f>C6/128521560</f>
        <v>1.3441996461916584E-2</v>
      </c>
      <c r="E6" s="342"/>
      <c r="F6" s="340"/>
      <c r="G6" s="341"/>
      <c r="I6" s="330"/>
      <c r="J6" s="330"/>
      <c r="K6" s="330"/>
    </row>
    <row r="7" spans="1:11" ht="13.5" customHeight="1" x14ac:dyDescent="0.25">
      <c r="A7" s="524">
        <v>132</v>
      </c>
      <c r="B7" s="524" t="s">
        <v>543</v>
      </c>
      <c r="C7" s="525">
        <v>60109.831399999988</v>
      </c>
      <c r="D7" s="526">
        <f>C7/128521560</f>
        <v>4.6770231702758654E-4</v>
      </c>
      <c r="E7" s="342"/>
      <c r="F7" s="343"/>
      <c r="G7" s="343"/>
      <c r="I7" s="330"/>
      <c r="J7" s="330"/>
      <c r="K7" s="330"/>
    </row>
    <row r="8" spans="1:11" ht="13.5" customHeight="1" x14ac:dyDescent="0.25">
      <c r="A8" s="344">
        <v>273</v>
      </c>
      <c r="B8" s="344" t="s">
        <v>544</v>
      </c>
      <c r="C8" s="342">
        <v>178268.59169999999</v>
      </c>
      <c r="D8" s="345">
        <f>C8/128521560</f>
        <v>1.387071489795175E-3</v>
      </c>
      <c r="E8" s="342"/>
      <c r="F8" s="343"/>
      <c r="G8" s="343"/>
      <c r="I8" s="330"/>
      <c r="J8" s="330"/>
      <c r="K8" s="330"/>
    </row>
    <row r="9" spans="1:11" ht="13.5" customHeight="1" x14ac:dyDescent="0.25">
      <c r="A9" s="344">
        <v>81</v>
      </c>
      <c r="B9" s="344" t="s">
        <v>545</v>
      </c>
      <c r="C9" s="342">
        <v>118200.5989</v>
      </c>
      <c r="D9" s="345">
        <f>C9/128521560</f>
        <v>9.1969471036610511E-4</v>
      </c>
      <c r="E9" s="342"/>
      <c r="F9" s="343"/>
      <c r="G9" s="343"/>
      <c r="I9" s="330"/>
      <c r="J9" s="330"/>
      <c r="K9" s="330"/>
    </row>
    <row r="10" spans="1:11" ht="13.5" customHeight="1" x14ac:dyDescent="0.25">
      <c r="A10" s="344">
        <v>6</v>
      </c>
      <c r="B10" s="344" t="s">
        <v>546</v>
      </c>
      <c r="C10" s="342">
        <v>4185.0474999999997</v>
      </c>
      <c r="D10" s="1001">
        <f t="shared" ref="D10:D12" si="0">C10/128521560</f>
        <v>3.2562999546535226E-5</v>
      </c>
      <c r="E10" s="342"/>
      <c r="F10" s="343"/>
      <c r="G10" s="343"/>
      <c r="I10" s="330"/>
      <c r="J10" s="330"/>
      <c r="K10" s="330"/>
    </row>
    <row r="11" spans="1:11" ht="13.5" customHeight="1" x14ac:dyDescent="0.25">
      <c r="A11" s="344">
        <v>14</v>
      </c>
      <c r="B11" s="344" t="s">
        <v>547</v>
      </c>
      <c r="C11" s="342">
        <v>39527.528499999993</v>
      </c>
      <c r="D11" s="345">
        <f t="shared" si="0"/>
        <v>3.0755562335222194E-4</v>
      </c>
      <c r="E11" s="342"/>
      <c r="F11" s="343"/>
      <c r="G11" s="343"/>
      <c r="H11" s="330"/>
      <c r="I11" s="330"/>
      <c r="J11" s="330"/>
      <c r="K11" s="330"/>
    </row>
    <row r="12" spans="1:11" ht="13.5" customHeight="1" x14ac:dyDescent="0.25">
      <c r="A12" s="344">
        <v>41</v>
      </c>
      <c r="B12" s="344" t="s">
        <v>548</v>
      </c>
      <c r="C12" s="342">
        <v>28384.663100000002</v>
      </c>
      <c r="D12" s="345">
        <f t="shared" si="0"/>
        <v>2.2085526428406254E-4</v>
      </c>
      <c r="E12" s="342"/>
      <c r="F12" s="343"/>
      <c r="G12" s="343"/>
      <c r="H12" s="330"/>
      <c r="I12" s="330"/>
      <c r="J12" s="330"/>
      <c r="K12" s="330"/>
    </row>
    <row r="13" spans="1:11" ht="29.25" customHeight="1" x14ac:dyDescent="0.25">
      <c r="A13" s="346">
        <f>SUM(A5:A12)</f>
        <v>1684</v>
      </c>
      <c r="B13" s="347" t="s">
        <v>549</v>
      </c>
      <c r="C13" s="346">
        <f>SUM(C5:C12)</f>
        <v>2441538.2990999999</v>
      </c>
      <c r="D13" s="348">
        <f>SUM(D5:D12)</f>
        <v>1.8997110672326102E-2</v>
      </c>
      <c r="E13" s="330"/>
      <c r="F13" s="343"/>
      <c r="G13" s="343"/>
      <c r="H13" s="330"/>
      <c r="I13" s="330"/>
      <c r="J13" s="330"/>
      <c r="K13" s="330"/>
    </row>
    <row r="14" spans="1:11" ht="13.5" customHeight="1" x14ac:dyDescent="0.25">
      <c r="A14" s="349"/>
      <c r="B14" s="350"/>
      <c r="C14" s="334"/>
      <c r="D14" s="334"/>
      <c r="E14" s="330"/>
      <c r="F14" s="330"/>
      <c r="G14" s="330"/>
      <c r="H14" s="330"/>
      <c r="I14" s="330"/>
      <c r="J14" s="330"/>
      <c r="K14" s="330"/>
    </row>
    <row r="15" spans="1:11" ht="18" customHeight="1" x14ac:dyDescent="0.25">
      <c r="A15" s="1126" t="s">
        <v>905</v>
      </c>
      <c r="B15" s="1127"/>
      <c r="C15" s="1127"/>
      <c r="D15" s="1127"/>
      <c r="E15" s="330"/>
      <c r="F15" s="330"/>
      <c r="G15" s="330"/>
      <c r="H15" s="330"/>
      <c r="I15" s="330"/>
      <c r="J15" s="330"/>
      <c r="K15" s="330"/>
    </row>
    <row r="16" spans="1:11" ht="83.25" customHeight="1" x14ac:dyDescent="0.25">
      <c r="A16" s="1128" t="s">
        <v>757</v>
      </c>
      <c r="B16" s="1129"/>
      <c r="C16" s="1129"/>
      <c r="D16" s="1129"/>
      <c r="E16" s="330"/>
      <c r="F16" s="330"/>
      <c r="G16" s="330"/>
      <c r="H16" s="330"/>
      <c r="I16" s="330"/>
      <c r="J16" s="330"/>
      <c r="K16" s="330"/>
    </row>
    <row r="17" spans="1:11" ht="13.5" customHeight="1" x14ac:dyDescent="0.25">
      <c r="A17" s="349"/>
      <c r="B17" s="350"/>
      <c r="C17" s="334"/>
      <c r="D17" s="334"/>
      <c r="E17" s="330"/>
      <c r="F17" s="330"/>
      <c r="G17" s="330"/>
      <c r="H17" s="330"/>
      <c r="I17" s="330"/>
      <c r="J17" s="330"/>
      <c r="K17" s="330"/>
    </row>
    <row r="18" spans="1:11" ht="13.5" customHeight="1" x14ac:dyDescent="0.25">
      <c r="A18" s="349"/>
      <c r="B18" s="350"/>
      <c r="C18" s="334"/>
      <c r="D18" s="334"/>
      <c r="E18" s="330"/>
      <c r="F18" s="330"/>
      <c r="G18" s="330"/>
      <c r="H18" s="330"/>
      <c r="I18" s="330"/>
      <c r="J18" s="330"/>
      <c r="K18" s="330"/>
    </row>
    <row r="19" spans="1:11" ht="13.5" customHeight="1" x14ac:dyDescent="0.25">
      <c r="A19" s="349"/>
      <c r="B19" s="350"/>
      <c r="C19" s="334"/>
      <c r="D19" s="334"/>
      <c r="E19" s="330"/>
      <c r="F19" s="330"/>
      <c r="G19" s="330"/>
      <c r="H19" s="330"/>
      <c r="I19" s="330"/>
      <c r="J19" s="330"/>
      <c r="K19" s="330"/>
    </row>
    <row r="20" spans="1:11" ht="13.5" customHeight="1" x14ac:dyDescent="0.25">
      <c r="A20" s="349"/>
      <c r="B20" s="350"/>
      <c r="C20" s="334"/>
      <c r="D20" s="334"/>
      <c r="E20" s="330"/>
      <c r="F20" s="330"/>
      <c r="G20" s="330"/>
      <c r="H20" s="330"/>
      <c r="I20" s="330"/>
      <c r="J20" s="330"/>
      <c r="K20" s="330"/>
    </row>
    <row r="21" spans="1:11" ht="13.5" customHeight="1" x14ac:dyDescent="0.25">
      <c r="A21" s="349"/>
      <c r="B21" s="350"/>
      <c r="C21" s="351"/>
      <c r="D21" s="334"/>
      <c r="E21" s="330"/>
      <c r="F21" s="330"/>
      <c r="G21" s="330"/>
      <c r="H21" s="330"/>
      <c r="I21" s="330"/>
      <c r="J21" s="330"/>
      <c r="K21" s="330"/>
    </row>
    <row r="22" spans="1:11" ht="13.5" customHeight="1" x14ac:dyDescent="0.25">
      <c r="A22" s="349"/>
      <c r="B22" s="350"/>
      <c r="C22" s="334"/>
      <c r="D22" s="334"/>
      <c r="E22" s="330"/>
      <c r="F22" s="330"/>
      <c r="G22" s="330"/>
      <c r="H22" s="330"/>
      <c r="I22" s="330"/>
      <c r="J22" s="330"/>
      <c r="K22" s="330"/>
    </row>
    <row r="23" spans="1:11" ht="13.5" customHeight="1" x14ac:dyDescent="0.25">
      <c r="A23" s="352"/>
      <c r="B23" s="52"/>
      <c r="C23" s="353"/>
      <c r="D23" s="353"/>
      <c r="E23" s="330"/>
      <c r="F23" s="330"/>
      <c r="G23" s="330"/>
      <c r="H23" s="330"/>
      <c r="I23" s="330"/>
      <c r="J23" s="330"/>
      <c r="K23" s="330"/>
    </row>
    <row r="24" spans="1:11" ht="13.5" customHeight="1" x14ac:dyDescent="0.25">
      <c r="A24" s="349"/>
      <c r="B24" s="350"/>
      <c r="C24" s="334"/>
      <c r="D24" s="334"/>
      <c r="E24" s="330"/>
      <c r="F24" s="330"/>
      <c r="G24" s="330"/>
      <c r="H24" s="330"/>
      <c r="I24" s="330"/>
      <c r="J24" s="330"/>
      <c r="K24" s="330"/>
    </row>
    <row r="25" spans="1:11" ht="13.5" customHeight="1" x14ac:dyDescent="0.25">
      <c r="A25" s="354"/>
      <c r="B25" s="350"/>
      <c r="C25" s="334"/>
      <c r="D25" s="334"/>
      <c r="E25" s="330"/>
      <c r="F25" s="330"/>
      <c r="G25" s="330"/>
      <c r="H25" s="330"/>
      <c r="I25" s="330"/>
      <c r="J25" s="330"/>
      <c r="K25" s="330"/>
    </row>
    <row r="26" spans="1:11" ht="13.5" customHeight="1" x14ac:dyDescent="0.25">
      <c r="A26" s="349"/>
      <c r="B26" s="350"/>
      <c r="C26" s="334"/>
      <c r="D26" s="334"/>
      <c r="E26" s="330"/>
      <c r="F26" s="330"/>
      <c r="G26" s="330"/>
      <c r="H26" s="330"/>
      <c r="I26" s="330"/>
      <c r="J26" s="330"/>
      <c r="K26" s="330"/>
    </row>
    <row r="27" spans="1:11" ht="13.5" customHeight="1" x14ac:dyDescent="0.25">
      <c r="A27" s="349"/>
      <c r="B27" s="350"/>
      <c r="C27" s="334"/>
      <c r="D27" s="334"/>
      <c r="E27" s="330"/>
      <c r="F27" s="330"/>
      <c r="G27" s="330"/>
      <c r="H27" s="330"/>
      <c r="I27" s="330"/>
      <c r="J27" s="330"/>
      <c r="K27" s="330"/>
    </row>
    <row r="28" spans="1:11" ht="13.5" customHeight="1" x14ac:dyDescent="0.25">
      <c r="A28" s="349"/>
      <c r="B28" s="350"/>
      <c r="C28" s="334"/>
      <c r="D28" s="334"/>
      <c r="E28" s="330"/>
      <c r="F28" s="330"/>
      <c r="G28" s="330"/>
      <c r="H28" s="330"/>
      <c r="I28" s="330"/>
      <c r="J28" s="330"/>
      <c r="K28" s="330"/>
    </row>
    <row r="29" spans="1:11" ht="13.5" customHeight="1" x14ac:dyDescent="0.25">
      <c r="A29" s="349"/>
      <c r="B29" s="350"/>
      <c r="C29" s="334"/>
      <c r="D29" s="334"/>
      <c r="E29" s="330"/>
      <c r="F29" s="330"/>
      <c r="G29" s="330"/>
      <c r="H29" s="330"/>
      <c r="I29" s="330"/>
      <c r="J29" s="330"/>
      <c r="K29" s="330"/>
    </row>
    <row r="30" spans="1:11" ht="13.5" customHeight="1" x14ac:dyDescent="0.25">
      <c r="A30" s="349"/>
      <c r="B30" s="350"/>
      <c r="C30" s="334"/>
      <c r="D30" s="334"/>
      <c r="E30" s="330"/>
      <c r="F30" s="330"/>
      <c r="G30" s="330"/>
      <c r="H30" s="330"/>
      <c r="I30" s="330"/>
      <c r="J30" s="330"/>
      <c r="K30" s="330"/>
    </row>
    <row r="31" spans="1:11" ht="13.5" customHeight="1" x14ac:dyDescent="0.25">
      <c r="A31" s="349"/>
      <c r="B31" s="350"/>
      <c r="C31" s="334"/>
      <c r="D31" s="334"/>
      <c r="E31" s="330"/>
      <c r="F31" s="330"/>
      <c r="G31" s="330"/>
      <c r="H31" s="330"/>
      <c r="I31" s="330"/>
      <c r="J31" s="330"/>
      <c r="K31" s="330"/>
    </row>
    <row r="32" spans="1:11" ht="13.5" customHeight="1" x14ac:dyDescent="0.25">
      <c r="A32" s="349"/>
      <c r="B32" s="350"/>
      <c r="C32" s="334"/>
      <c r="D32" s="334"/>
      <c r="E32" s="330"/>
      <c r="F32" s="330"/>
      <c r="G32" s="330"/>
      <c r="H32" s="330"/>
      <c r="I32" s="330"/>
      <c r="J32" s="330"/>
      <c r="K32" s="330"/>
    </row>
    <row r="33" spans="1:11" ht="13.5" customHeight="1" x14ac:dyDescent="0.25">
      <c r="A33" s="349"/>
      <c r="B33" s="350"/>
      <c r="C33" s="334"/>
      <c r="D33" s="334"/>
      <c r="E33" s="330"/>
      <c r="F33" s="330"/>
      <c r="G33" s="330"/>
      <c r="H33" s="330"/>
      <c r="I33" s="330"/>
      <c r="J33" s="330"/>
      <c r="K33" s="330"/>
    </row>
    <row r="34" spans="1:11" ht="13.5" customHeight="1" x14ac:dyDescent="0.25">
      <c r="A34" s="349"/>
      <c r="B34" s="350"/>
      <c r="C34" s="334"/>
      <c r="D34" s="334"/>
      <c r="E34" s="330"/>
      <c r="F34" s="330"/>
      <c r="G34" s="330"/>
      <c r="H34" s="330"/>
      <c r="I34" s="330"/>
      <c r="J34" s="330"/>
      <c r="K34" s="330"/>
    </row>
    <row r="35" spans="1:11" ht="13.5" customHeight="1" x14ac:dyDescent="0.25">
      <c r="A35" s="349"/>
      <c r="B35" s="350"/>
      <c r="C35" s="334"/>
      <c r="D35" s="334"/>
      <c r="E35" s="330"/>
      <c r="F35" s="330"/>
      <c r="G35" s="330"/>
      <c r="H35" s="330"/>
      <c r="I35" s="330"/>
      <c r="J35" s="330"/>
      <c r="K35" s="330"/>
    </row>
    <row r="36" spans="1:11" ht="13.5" customHeight="1" x14ac:dyDescent="0.25">
      <c r="A36" s="349"/>
      <c r="B36" s="350"/>
      <c r="C36" s="334"/>
      <c r="D36" s="334"/>
      <c r="E36" s="330"/>
      <c r="F36" s="330"/>
      <c r="G36" s="330"/>
      <c r="H36" s="330"/>
      <c r="I36" s="330"/>
      <c r="J36" s="330"/>
      <c r="K36" s="330"/>
    </row>
    <row r="37" spans="1:11" ht="13.5" customHeight="1" x14ac:dyDescent="0.25">
      <c r="A37" s="349"/>
      <c r="B37" s="350"/>
      <c r="C37" s="334"/>
      <c r="D37" s="334"/>
      <c r="E37" s="330"/>
      <c r="F37" s="330"/>
      <c r="G37" s="330"/>
      <c r="H37" s="330"/>
      <c r="I37" s="330"/>
      <c r="J37" s="330"/>
      <c r="K37" s="330"/>
    </row>
    <row r="38" spans="1:11" ht="13.5" customHeight="1" x14ac:dyDescent="0.25">
      <c r="A38" s="349"/>
      <c r="B38" s="350"/>
      <c r="C38" s="334"/>
      <c r="D38" s="334"/>
      <c r="E38" s="330"/>
      <c r="F38" s="330"/>
      <c r="G38" s="330"/>
      <c r="H38" s="330"/>
      <c r="I38" s="330"/>
      <c r="J38" s="330"/>
      <c r="K38" s="330"/>
    </row>
    <row r="39" spans="1:11" ht="13.5" customHeight="1" x14ac:dyDescent="0.25">
      <c r="A39" s="349"/>
      <c r="B39" s="350"/>
      <c r="C39" s="334"/>
      <c r="D39" s="334"/>
      <c r="E39" s="330"/>
      <c r="F39" s="330"/>
      <c r="G39" s="330"/>
      <c r="H39" s="330"/>
      <c r="I39" s="330"/>
      <c r="J39" s="330"/>
      <c r="K39" s="330"/>
    </row>
    <row r="40" spans="1:11" ht="13.5" customHeight="1" x14ac:dyDescent="0.25">
      <c r="A40" s="349"/>
      <c r="B40" s="350"/>
      <c r="C40" s="334"/>
      <c r="D40" s="334"/>
      <c r="E40" s="330"/>
      <c r="F40" s="330"/>
      <c r="G40" s="330"/>
      <c r="H40" s="330"/>
      <c r="I40" s="330"/>
      <c r="J40" s="330"/>
      <c r="K40" s="330"/>
    </row>
    <row r="41" spans="1:11" ht="13.5" customHeight="1" x14ac:dyDescent="0.25">
      <c r="A41" s="349"/>
      <c r="B41" s="350"/>
      <c r="C41" s="334"/>
      <c r="D41" s="334"/>
      <c r="E41" s="330"/>
      <c r="F41" s="330"/>
      <c r="G41" s="330"/>
      <c r="H41" s="330"/>
      <c r="I41" s="330"/>
      <c r="J41" s="330"/>
      <c r="K41" s="330"/>
    </row>
    <row r="42" spans="1:11" ht="13.5" customHeight="1" x14ac:dyDescent="0.25">
      <c r="A42" s="349"/>
      <c r="B42" s="350"/>
      <c r="C42" s="334"/>
      <c r="D42" s="334"/>
      <c r="E42" s="330"/>
      <c r="F42" s="330"/>
      <c r="G42" s="330"/>
      <c r="H42" s="330"/>
      <c r="I42" s="330"/>
      <c r="J42" s="330"/>
      <c r="K42" s="330"/>
    </row>
    <row r="43" spans="1:11" ht="13.5" customHeight="1" x14ac:dyDescent="0.25">
      <c r="A43" s="349"/>
      <c r="B43" s="350"/>
      <c r="C43" s="334"/>
      <c r="D43" s="334"/>
      <c r="E43" s="330"/>
      <c r="F43" s="330"/>
      <c r="G43" s="330"/>
      <c r="H43" s="330"/>
      <c r="I43" s="330"/>
      <c r="J43" s="330"/>
      <c r="K43" s="330"/>
    </row>
    <row r="44" spans="1:11" ht="13.5" customHeight="1" x14ac:dyDescent="0.25">
      <c r="A44" s="349"/>
      <c r="B44" s="350"/>
      <c r="C44" s="334"/>
      <c r="D44" s="334"/>
      <c r="E44" s="330"/>
      <c r="F44" s="330"/>
      <c r="G44" s="330"/>
      <c r="H44" s="330"/>
      <c r="I44" s="330"/>
      <c r="J44" s="330"/>
      <c r="K44" s="330"/>
    </row>
    <row r="45" spans="1:11" ht="13.5" customHeight="1" x14ac:dyDescent="0.25">
      <c r="A45" s="349"/>
      <c r="B45" s="350"/>
      <c r="C45" s="334"/>
      <c r="D45" s="334"/>
      <c r="E45" s="330"/>
      <c r="F45" s="330"/>
      <c r="G45" s="330"/>
      <c r="H45" s="330"/>
      <c r="I45" s="330"/>
      <c r="J45" s="330"/>
      <c r="K45" s="330"/>
    </row>
    <row r="46" spans="1:11" ht="13.5" customHeight="1" x14ac:dyDescent="0.25">
      <c r="A46" s="349"/>
      <c r="B46" s="350"/>
      <c r="C46" s="334"/>
      <c r="D46" s="334"/>
      <c r="E46" s="330"/>
      <c r="F46" s="330"/>
      <c r="G46" s="330"/>
      <c r="H46" s="330"/>
      <c r="I46" s="330"/>
      <c r="J46" s="330"/>
      <c r="K46" s="330"/>
    </row>
    <row r="47" spans="1:11" ht="13.5" customHeight="1" x14ac:dyDescent="0.25">
      <c r="A47" s="349"/>
      <c r="B47" s="350"/>
      <c r="C47" s="334"/>
      <c r="D47" s="334"/>
      <c r="E47" s="330"/>
      <c r="F47" s="330"/>
      <c r="G47" s="330"/>
      <c r="H47" s="330"/>
      <c r="I47" s="330"/>
      <c r="J47" s="330"/>
      <c r="K47" s="330"/>
    </row>
    <row r="48" spans="1:11" ht="13.5" customHeight="1" x14ac:dyDescent="0.25">
      <c r="A48" s="349"/>
      <c r="B48" s="350"/>
      <c r="C48" s="334"/>
      <c r="D48" s="334"/>
      <c r="E48" s="330"/>
      <c r="F48" s="330"/>
      <c r="G48" s="330"/>
      <c r="H48" s="330"/>
      <c r="I48" s="330"/>
      <c r="J48" s="330"/>
      <c r="K48" s="330"/>
    </row>
    <row r="49" spans="1:11" ht="13.5" customHeight="1" x14ac:dyDescent="0.25">
      <c r="A49" s="349"/>
      <c r="B49" s="350"/>
      <c r="C49" s="334"/>
      <c r="D49" s="334"/>
      <c r="E49" s="330"/>
      <c r="F49" s="330"/>
      <c r="G49" s="330"/>
      <c r="H49" s="330"/>
      <c r="I49" s="330"/>
      <c r="J49" s="330"/>
      <c r="K49" s="330"/>
    </row>
    <row r="50" spans="1:11" ht="13.5" customHeight="1" x14ac:dyDescent="0.25">
      <c r="A50" s="349"/>
      <c r="B50" s="350"/>
      <c r="C50" s="334"/>
      <c r="D50" s="334"/>
      <c r="E50" s="330"/>
      <c r="F50" s="330"/>
      <c r="G50" s="330"/>
      <c r="H50" s="330"/>
      <c r="I50" s="330"/>
      <c r="J50" s="330"/>
      <c r="K50" s="330"/>
    </row>
    <row r="51" spans="1:11" ht="13.5" customHeight="1" x14ac:dyDescent="0.25">
      <c r="A51" s="349"/>
      <c r="B51" s="350"/>
      <c r="C51" s="334"/>
      <c r="D51" s="334"/>
      <c r="E51" s="330"/>
      <c r="F51" s="330"/>
      <c r="G51" s="330"/>
      <c r="H51" s="330"/>
      <c r="I51" s="330"/>
      <c r="J51" s="330"/>
      <c r="K51" s="330"/>
    </row>
    <row r="52" spans="1:11" ht="13.5" customHeight="1" x14ac:dyDescent="0.25">
      <c r="A52" s="349"/>
      <c r="B52" s="350"/>
      <c r="C52" s="334"/>
      <c r="D52" s="334"/>
      <c r="E52" s="330"/>
      <c r="F52" s="330"/>
      <c r="G52" s="330"/>
      <c r="H52" s="330"/>
      <c r="I52" s="330"/>
      <c r="J52" s="330"/>
      <c r="K52" s="330"/>
    </row>
    <row r="53" spans="1:11" ht="13.5" customHeight="1" x14ac:dyDescent="0.25">
      <c r="A53" s="349"/>
      <c r="B53" s="350"/>
      <c r="C53" s="334"/>
      <c r="D53" s="334"/>
      <c r="E53" s="330"/>
      <c r="F53" s="330"/>
      <c r="G53" s="330"/>
      <c r="H53" s="330"/>
      <c r="I53" s="330"/>
      <c r="J53" s="330"/>
      <c r="K53" s="330"/>
    </row>
    <row r="54" spans="1:11" ht="13.5" customHeight="1" x14ac:dyDescent="0.25">
      <c r="A54" s="349"/>
      <c r="B54" s="350"/>
      <c r="C54" s="334"/>
      <c r="D54" s="334"/>
      <c r="E54" s="330"/>
      <c r="F54" s="330"/>
      <c r="G54" s="330"/>
      <c r="H54" s="330"/>
      <c r="I54" s="330"/>
      <c r="J54" s="330"/>
      <c r="K54" s="330"/>
    </row>
    <row r="55" spans="1:11" ht="13.5" customHeight="1" x14ac:dyDescent="0.25">
      <c r="A55" s="349"/>
      <c r="B55" s="350"/>
      <c r="C55" s="334"/>
      <c r="D55" s="334"/>
      <c r="E55" s="330"/>
      <c r="F55" s="330"/>
      <c r="G55" s="330"/>
      <c r="H55" s="330"/>
      <c r="I55" s="330"/>
      <c r="J55" s="330"/>
      <c r="K55" s="330"/>
    </row>
    <row r="56" spans="1:11" ht="13.5" customHeight="1" x14ac:dyDescent="0.25">
      <c r="A56" s="349"/>
      <c r="B56" s="350"/>
      <c r="C56" s="334"/>
      <c r="D56" s="334"/>
      <c r="E56" s="330"/>
      <c r="F56" s="330"/>
      <c r="G56" s="330"/>
      <c r="H56" s="330"/>
      <c r="I56" s="330"/>
      <c r="J56" s="330"/>
      <c r="K56" s="330"/>
    </row>
    <row r="57" spans="1:11" ht="13.5" customHeight="1" x14ac:dyDescent="0.25">
      <c r="A57" s="349"/>
      <c r="B57" s="350"/>
      <c r="C57" s="334"/>
      <c r="D57" s="334"/>
      <c r="E57" s="330"/>
      <c r="F57" s="330"/>
      <c r="G57" s="330"/>
      <c r="H57" s="330"/>
      <c r="I57" s="330"/>
      <c r="J57" s="330"/>
      <c r="K57" s="330"/>
    </row>
    <row r="58" spans="1:11" ht="13.5" customHeight="1" x14ac:dyDescent="0.25">
      <c r="A58" s="349"/>
      <c r="B58" s="350"/>
      <c r="C58" s="334"/>
      <c r="D58" s="334"/>
      <c r="E58" s="330"/>
      <c r="F58" s="330"/>
      <c r="G58" s="330"/>
      <c r="H58" s="330"/>
      <c r="I58" s="330"/>
      <c r="J58" s="330"/>
      <c r="K58" s="330"/>
    </row>
    <row r="59" spans="1:11" ht="13.5" customHeight="1" x14ac:dyDescent="0.25">
      <c r="A59" s="349"/>
      <c r="B59" s="350"/>
      <c r="C59" s="334"/>
      <c r="D59" s="334"/>
      <c r="E59" s="330"/>
      <c r="F59" s="330"/>
      <c r="G59" s="330"/>
      <c r="H59" s="330"/>
      <c r="I59" s="330"/>
      <c r="J59" s="330"/>
      <c r="K59" s="330"/>
    </row>
    <row r="60" spans="1:11" ht="13.5" customHeight="1" x14ac:dyDescent="0.25">
      <c r="A60" s="349"/>
      <c r="B60" s="350"/>
      <c r="C60" s="334"/>
      <c r="D60" s="334"/>
      <c r="E60" s="330"/>
      <c r="F60" s="330"/>
      <c r="G60" s="330"/>
      <c r="H60" s="330"/>
      <c r="I60" s="330"/>
      <c r="J60" s="330"/>
      <c r="K60" s="330"/>
    </row>
    <row r="61" spans="1:11" ht="13.5" customHeight="1" x14ac:dyDescent="0.25">
      <c r="A61" s="349"/>
      <c r="B61" s="350"/>
      <c r="C61" s="334"/>
      <c r="D61" s="334"/>
      <c r="E61" s="330"/>
      <c r="F61" s="330"/>
      <c r="G61" s="330"/>
      <c r="H61" s="330"/>
      <c r="I61" s="330"/>
      <c r="J61" s="330"/>
      <c r="K61" s="330"/>
    </row>
    <row r="62" spans="1:11" ht="13.5" customHeight="1" x14ac:dyDescent="0.25">
      <c r="A62" s="349"/>
      <c r="B62" s="350"/>
      <c r="C62" s="334"/>
      <c r="D62" s="334"/>
      <c r="E62" s="330"/>
      <c r="F62" s="330"/>
      <c r="G62" s="330"/>
      <c r="H62" s="330"/>
      <c r="I62" s="330"/>
      <c r="J62" s="330"/>
      <c r="K62" s="330"/>
    </row>
    <row r="63" spans="1:11" ht="13.5" customHeight="1" x14ac:dyDescent="0.25">
      <c r="A63" s="349"/>
      <c r="B63" s="350"/>
      <c r="C63" s="334"/>
      <c r="D63" s="334"/>
      <c r="E63" s="330"/>
      <c r="F63" s="330"/>
      <c r="G63" s="330"/>
      <c r="H63" s="330"/>
      <c r="I63" s="330"/>
      <c r="J63" s="330"/>
      <c r="K63" s="330"/>
    </row>
    <row r="64" spans="1:11" ht="13.5" customHeight="1" x14ac:dyDescent="0.25">
      <c r="A64" s="349"/>
      <c r="B64" s="350"/>
      <c r="C64" s="334"/>
      <c r="D64" s="334"/>
      <c r="E64" s="330"/>
      <c r="F64" s="330"/>
      <c r="G64" s="330"/>
      <c r="H64" s="330"/>
      <c r="I64" s="330"/>
      <c r="J64" s="330"/>
      <c r="K64" s="330"/>
    </row>
    <row r="65" spans="1:11" ht="13.5" customHeight="1" x14ac:dyDescent="0.25">
      <c r="A65" s="349"/>
      <c r="B65" s="350"/>
      <c r="C65" s="334"/>
      <c r="D65" s="334"/>
      <c r="E65" s="330"/>
      <c r="F65" s="330"/>
      <c r="G65" s="330"/>
      <c r="H65" s="330"/>
      <c r="I65" s="330"/>
      <c r="J65" s="330"/>
      <c r="K65" s="330"/>
    </row>
    <row r="66" spans="1:11" ht="13.5" customHeight="1" x14ac:dyDescent="0.25">
      <c r="A66" s="349"/>
      <c r="B66" s="350"/>
      <c r="C66" s="334"/>
      <c r="D66" s="334"/>
      <c r="E66" s="330"/>
      <c r="F66" s="330"/>
      <c r="G66" s="330"/>
      <c r="H66" s="330"/>
      <c r="I66" s="330"/>
      <c r="J66" s="330"/>
      <c r="K66" s="330"/>
    </row>
    <row r="67" spans="1:11" ht="13.5" customHeight="1" x14ac:dyDescent="0.25">
      <c r="A67" s="349"/>
      <c r="B67" s="350"/>
      <c r="C67" s="334"/>
      <c r="D67" s="334"/>
      <c r="E67" s="330"/>
      <c r="F67" s="330"/>
      <c r="G67" s="330"/>
      <c r="H67" s="330"/>
      <c r="I67" s="330"/>
      <c r="J67" s="330"/>
      <c r="K67" s="330"/>
    </row>
    <row r="68" spans="1:11" ht="13.5" customHeight="1" x14ac:dyDescent="0.25">
      <c r="A68" s="349"/>
      <c r="B68" s="350"/>
      <c r="C68" s="334"/>
      <c r="D68" s="334"/>
      <c r="E68" s="330"/>
      <c r="F68" s="330"/>
      <c r="G68" s="330"/>
      <c r="H68" s="330"/>
      <c r="I68" s="330"/>
      <c r="J68" s="330"/>
      <c r="K68" s="330"/>
    </row>
    <row r="69" spans="1:11" ht="13.5" customHeight="1" x14ac:dyDescent="0.25">
      <c r="A69" s="349"/>
      <c r="B69" s="350"/>
      <c r="C69" s="334"/>
      <c r="D69" s="334"/>
      <c r="E69" s="330"/>
      <c r="F69" s="330"/>
      <c r="G69" s="330"/>
      <c r="H69" s="330"/>
      <c r="I69" s="330"/>
      <c r="J69" s="330"/>
      <c r="K69" s="330"/>
    </row>
    <row r="70" spans="1:11" ht="13.5" customHeight="1" x14ac:dyDescent="0.25">
      <c r="A70" s="349"/>
      <c r="B70" s="350"/>
      <c r="C70" s="334"/>
      <c r="D70" s="334"/>
      <c r="E70" s="330"/>
      <c r="F70" s="330"/>
      <c r="G70" s="330"/>
      <c r="H70" s="330"/>
      <c r="I70" s="330"/>
      <c r="J70" s="330"/>
      <c r="K70" s="330"/>
    </row>
    <row r="71" spans="1:11" ht="13.5" customHeight="1" x14ac:dyDescent="0.25">
      <c r="A71" s="349"/>
      <c r="B71" s="350"/>
      <c r="C71" s="334"/>
      <c r="D71" s="334"/>
      <c r="E71" s="330"/>
      <c r="F71" s="330"/>
      <c r="G71" s="330"/>
      <c r="H71" s="330"/>
      <c r="I71" s="330"/>
      <c r="J71" s="330"/>
      <c r="K71" s="330"/>
    </row>
    <row r="72" spans="1:11" ht="13.5" customHeight="1" x14ac:dyDescent="0.25">
      <c r="A72" s="349"/>
      <c r="B72" s="350"/>
      <c r="C72" s="334"/>
      <c r="D72" s="334"/>
      <c r="E72" s="330"/>
      <c r="F72" s="330"/>
      <c r="G72" s="330"/>
      <c r="H72" s="330"/>
      <c r="I72" s="330"/>
      <c r="J72" s="330"/>
      <c r="K72" s="330"/>
    </row>
    <row r="73" spans="1:11" ht="13.5" customHeight="1" x14ac:dyDescent="0.25">
      <c r="A73" s="349"/>
      <c r="B73" s="350"/>
      <c r="C73" s="334"/>
      <c r="D73" s="334"/>
      <c r="E73" s="330"/>
      <c r="F73" s="330"/>
      <c r="G73" s="330"/>
      <c r="H73" s="330"/>
      <c r="I73" s="330"/>
      <c r="J73" s="330"/>
      <c r="K73" s="330"/>
    </row>
    <row r="74" spans="1:11" ht="13.5" customHeight="1" x14ac:dyDescent="0.25">
      <c r="A74" s="349"/>
      <c r="B74" s="350"/>
      <c r="C74" s="334"/>
      <c r="D74" s="334"/>
      <c r="E74" s="330"/>
      <c r="F74" s="330"/>
      <c r="G74" s="330"/>
      <c r="H74" s="330"/>
      <c r="I74" s="330"/>
      <c r="J74" s="330"/>
      <c r="K74" s="330"/>
    </row>
    <row r="75" spans="1:11" ht="13.5" customHeight="1" x14ac:dyDescent="0.25">
      <c r="A75" s="349"/>
      <c r="B75" s="350"/>
      <c r="C75" s="334"/>
      <c r="D75" s="334"/>
      <c r="E75" s="330"/>
      <c r="F75" s="330"/>
      <c r="G75" s="330"/>
      <c r="H75" s="330"/>
      <c r="I75" s="330"/>
      <c r="J75" s="330"/>
      <c r="K75" s="330"/>
    </row>
    <row r="76" spans="1:11" ht="13.5" customHeight="1" x14ac:dyDescent="0.25">
      <c r="A76" s="349"/>
      <c r="B76" s="350"/>
      <c r="C76" s="334"/>
      <c r="D76" s="334"/>
      <c r="E76" s="330"/>
      <c r="F76" s="330"/>
      <c r="G76" s="330"/>
      <c r="H76" s="330"/>
      <c r="I76" s="330"/>
      <c r="J76" s="330"/>
      <c r="K76" s="330"/>
    </row>
    <row r="77" spans="1:11" ht="13.5" customHeight="1" x14ac:dyDescent="0.25">
      <c r="A77" s="349"/>
      <c r="B77" s="350"/>
      <c r="C77" s="334"/>
      <c r="D77" s="334"/>
      <c r="E77" s="330"/>
      <c r="F77" s="330"/>
      <c r="G77" s="330"/>
      <c r="H77" s="330"/>
      <c r="I77" s="330"/>
      <c r="J77" s="330"/>
      <c r="K77" s="330"/>
    </row>
    <row r="78" spans="1:11" ht="13.5" customHeight="1" x14ac:dyDescent="0.25">
      <c r="A78" s="349"/>
      <c r="B78" s="350"/>
      <c r="C78" s="334"/>
      <c r="D78" s="334"/>
      <c r="E78" s="330"/>
      <c r="F78" s="330"/>
      <c r="G78" s="330"/>
      <c r="H78" s="330"/>
      <c r="I78" s="330"/>
      <c r="J78" s="330"/>
      <c r="K78" s="330"/>
    </row>
    <row r="79" spans="1:11" ht="13.5" customHeight="1" x14ac:dyDescent="0.25">
      <c r="A79" s="349"/>
      <c r="B79" s="350"/>
      <c r="C79" s="334"/>
      <c r="D79" s="334"/>
      <c r="E79" s="330"/>
      <c r="F79" s="330"/>
      <c r="G79" s="330"/>
      <c r="H79" s="330"/>
      <c r="I79" s="330"/>
      <c r="J79" s="330"/>
      <c r="K79" s="330"/>
    </row>
    <row r="80" spans="1:11" ht="13.5" customHeight="1" x14ac:dyDescent="0.25">
      <c r="A80" s="349"/>
      <c r="B80" s="350"/>
      <c r="C80" s="334"/>
      <c r="D80" s="334"/>
      <c r="E80" s="330"/>
      <c r="F80" s="330"/>
      <c r="G80" s="330"/>
      <c r="H80" s="330"/>
      <c r="I80" s="330"/>
      <c r="J80" s="330"/>
      <c r="K80" s="330"/>
    </row>
    <row r="81" spans="1:11" ht="13.5" customHeight="1" x14ac:dyDescent="0.25">
      <c r="A81" s="349"/>
      <c r="B81" s="350"/>
      <c r="C81" s="334"/>
      <c r="D81" s="334"/>
      <c r="E81" s="330"/>
      <c r="F81" s="330"/>
      <c r="G81" s="330"/>
      <c r="H81" s="330"/>
      <c r="I81" s="330"/>
      <c r="J81" s="330"/>
      <c r="K81" s="330"/>
    </row>
    <row r="82" spans="1:11" ht="13.5" customHeight="1" x14ac:dyDescent="0.25">
      <c r="A82" s="349"/>
      <c r="B82" s="350"/>
      <c r="C82" s="334"/>
      <c r="D82" s="334"/>
      <c r="E82" s="330"/>
      <c r="F82" s="330"/>
      <c r="G82" s="330"/>
      <c r="H82" s="330"/>
      <c r="I82" s="330"/>
      <c r="J82" s="330"/>
      <c r="K82" s="330"/>
    </row>
    <row r="83" spans="1:11" ht="13.5" customHeight="1" x14ac:dyDescent="0.25">
      <c r="A83" s="349"/>
      <c r="B83" s="350"/>
      <c r="C83" s="334"/>
      <c r="D83" s="334"/>
      <c r="E83" s="330"/>
      <c r="F83" s="330"/>
      <c r="G83" s="330"/>
      <c r="H83" s="330"/>
      <c r="I83" s="330"/>
      <c r="J83" s="330"/>
      <c r="K83" s="330"/>
    </row>
    <row r="84" spans="1:11" ht="13.5" customHeight="1" x14ac:dyDescent="0.25">
      <c r="A84" s="349"/>
      <c r="B84" s="350"/>
      <c r="C84" s="334"/>
      <c r="D84" s="334"/>
      <c r="E84" s="330"/>
      <c r="F84" s="330"/>
      <c r="G84" s="330"/>
      <c r="H84" s="330"/>
      <c r="I84" s="330"/>
      <c r="J84" s="330"/>
      <c r="K84" s="330"/>
    </row>
    <row r="85" spans="1:11" ht="13.5" customHeight="1" x14ac:dyDescent="0.25">
      <c r="A85" s="349"/>
      <c r="B85" s="350"/>
      <c r="C85" s="334"/>
      <c r="D85" s="334"/>
      <c r="E85" s="330"/>
      <c r="F85" s="330"/>
      <c r="G85" s="330"/>
      <c r="H85" s="330"/>
      <c r="I85" s="330"/>
      <c r="J85" s="330"/>
      <c r="K85" s="330"/>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C9ED7-DEFE-4CA3-B95C-3B9FE7F6251C}">
  <sheetPr>
    <tabColor rgb="FF002060"/>
  </sheetPr>
  <dimension ref="A1:H29"/>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28" t="s">
        <v>314</v>
      </c>
    </row>
    <row r="2" spans="1:7" ht="13.5" customHeight="1" x14ac:dyDescent="0.25">
      <c r="A2" s="229" t="s">
        <v>903</v>
      </c>
    </row>
    <row r="3" spans="1:7" ht="13.5" customHeight="1" x14ac:dyDescent="0.2">
      <c r="A3" s="230"/>
    </row>
    <row r="4" spans="1:7" ht="13.5" customHeight="1" x14ac:dyDescent="0.2">
      <c r="A4" s="231" t="s">
        <v>315</v>
      </c>
      <c r="B4" s="231" t="s">
        <v>316</v>
      </c>
      <c r="C4" s="231" t="s">
        <v>0</v>
      </c>
      <c r="D4" s="231" t="s">
        <v>317</v>
      </c>
      <c r="E4" s="232" t="s">
        <v>199</v>
      </c>
    </row>
    <row r="5" spans="1:7" ht="13.5" customHeight="1" x14ac:dyDescent="0.2">
      <c r="A5" s="233">
        <v>1</v>
      </c>
      <c r="B5" s="234" t="s">
        <v>686</v>
      </c>
      <c r="C5" s="515">
        <v>28</v>
      </c>
      <c r="D5" s="516">
        <v>10731226.888299998</v>
      </c>
      <c r="E5" s="235">
        <f>+D5/$E$26*100</f>
        <v>8.3497483910870649</v>
      </c>
      <c r="F5" s="236"/>
      <c r="G5" s="237"/>
    </row>
    <row r="6" spans="1:7" ht="13.5" customHeight="1" x14ac:dyDescent="0.2">
      <c r="A6" s="238">
        <v>2</v>
      </c>
      <c r="B6" s="239" t="s">
        <v>687</v>
      </c>
      <c r="C6" s="517">
        <v>22</v>
      </c>
      <c r="D6" s="518">
        <v>8420289.8250000011</v>
      </c>
      <c r="E6" s="235">
        <f t="shared" ref="E6:E23" si="0">+D6/$E$26*100</f>
        <v>6.5516554771043873</v>
      </c>
      <c r="F6" s="236"/>
      <c r="G6" s="237"/>
    </row>
    <row r="7" spans="1:7" ht="13.5" customHeight="1" x14ac:dyDescent="0.2">
      <c r="A7" s="238">
        <v>3</v>
      </c>
      <c r="B7" s="239" t="s">
        <v>688</v>
      </c>
      <c r="C7" s="515">
        <v>1038</v>
      </c>
      <c r="D7" s="519">
        <v>7610773.5739000048</v>
      </c>
      <c r="E7" s="235">
        <f t="shared" si="0"/>
        <v>5.9217874214256385</v>
      </c>
      <c r="F7" s="236"/>
      <c r="G7" s="237"/>
    </row>
    <row r="8" spans="1:7" ht="13.5" customHeight="1" x14ac:dyDescent="0.2">
      <c r="A8" s="238">
        <v>4</v>
      </c>
      <c r="B8" s="240" t="s">
        <v>318</v>
      </c>
      <c r="C8" s="515">
        <v>14</v>
      </c>
      <c r="D8" s="516">
        <v>6951686.2819999987</v>
      </c>
      <c r="E8" s="235">
        <f t="shared" si="0"/>
        <v>5.408965065472283</v>
      </c>
      <c r="F8" s="236"/>
      <c r="G8" s="237"/>
    </row>
    <row r="9" spans="1:7" ht="13.5" customHeight="1" x14ac:dyDescent="0.2">
      <c r="A9" s="238">
        <v>5</v>
      </c>
      <c r="B9" s="241" t="s">
        <v>689</v>
      </c>
      <c r="C9" s="520">
        <v>188</v>
      </c>
      <c r="D9" s="518">
        <v>4956062.3039999995</v>
      </c>
      <c r="E9" s="235">
        <f t="shared" si="0"/>
        <v>3.8562108209704267</v>
      </c>
      <c r="F9" s="236"/>
      <c r="G9" s="237"/>
    </row>
    <row r="10" spans="1:7" ht="13.5" customHeight="1" x14ac:dyDescent="0.2">
      <c r="A10" s="238">
        <v>6</v>
      </c>
      <c r="B10" s="240" t="s">
        <v>460</v>
      </c>
      <c r="C10" s="515">
        <v>11</v>
      </c>
      <c r="D10" s="521">
        <v>3596700.7760000001</v>
      </c>
      <c r="E10" s="235">
        <f t="shared" si="0"/>
        <v>2.7985193892760094</v>
      </c>
      <c r="F10" s="236"/>
      <c r="G10" s="237"/>
    </row>
    <row r="11" spans="1:7" ht="13.5" customHeight="1" x14ac:dyDescent="0.2">
      <c r="A11" s="238">
        <v>7</v>
      </c>
      <c r="B11" s="241" t="s">
        <v>690</v>
      </c>
      <c r="C11" s="515">
        <v>62</v>
      </c>
      <c r="D11" s="516">
        <v>3428718.2740000011</v>
      </c>
      <c r="E11" s="235">
        <f t="shared" si="0"/>
        <v>2.6678156365360031</v>
      </c>
      <c r="F11" s="236"/>
      <c r="G11" s="237"/>
    </row>
    <row r="12" spans="1:7" ht="13.5" customHeight="1" x14ac:dyDescent="0.2">
      <c r="A12" s="238">
        <v>8</v>
      </c>
      <c r="B12" s="241" t="s">
        <v>691</v>
      </c>
      <c r="C12" s="515">
        <v>6</v>
      </c>
      <c r="D12" s="516">
        <v>3344839.0792999999</v>
      </c>
      <c r="E12" s="235">
        <f t="shared" si="0"/>
        <v>2.6025509488835956</v>
      </c>
      <c r="F12" s="236"/>
      <c r="G12" s="237"/>
    </row>
    <row r="13" spans="1:7" ht="13.5" customHeight="1" x14ac:dyDescent="0.2">
      <c r="A13" s="238">
        <v>9</v>
      </c>
      <c r="B13" s="240" t="s">
        <v>692</v>
      </c>
      <c r="C13" s="520">
        <v>10480</v>
      </c>
      <c r="D13" s="518">
        <v>1827845.3518979363</v>
      </c>
      <c r="E13" s="235">
        <f t="shared" si="0"/>
        <v>1.422209123432626</v>
      </c>
      <c r="F13" s="236"/>
      <c r="G13" s="237"/>
    </row>
    <row r="14" spans="1:7" ht="13.5" customHeight="1" x14ac:dyDescent="0.2">
      <c r="A14" s="238">
        <v>10</v>
      </c>
      <c r="B14" s="240" t="s">
        <v>319</v>
      </c>
      <c r="C14" s="515">
        <v>2</v>
      </c>
      <c r="D14" s="516">
        <v>1324262.5959999999</v>
      </c>
      <c r="E14" s="235">
        <f t="shared" si="0"/>
        <v>1.0303816698147765</v>
      </c>
      <c r="F14" s="236"/>
      <c r="G14" s="237"/>
    </row>
    <row r="15" spans="1:7" ht="13.5" customHeight="1" x14ac:dyDescent="0.2">
      <c r="A15" s="238">
        <v>11</v>
      </c>
      <c r="B15" s="240" t="s">
        <v>693</v>
      </c>
      <c r="C15" s="515">
        <v>207</v>
      </c>
      <c r="D15" s="516">
        <v>536876.87499999977</v>
      </c>
      <c r="E15" s="235">
        <f t="shared" si="0"/>
        <v>0.41773292745590684</v>
      </c>
      <c r="F15" s="236"/>
      <c r="G15" s="237"/>
    </row>
    <row r="16" spans="1:7" ht="13.5" customHeight="1" x14ac:dyDescent="0.2">
      <c r="A16" s="238">
        <v>12</v>
      </c>
      <c r="B16" s="240" t="s">
        <v>694</v>
      </c>
      <c r="C16" s="515">
        <v>39</v>
      </c>
      <c r="D16" s="516">
        <v>340400</v>
      </c>
      <c r="E16" s="235">
        <f t="shared" si="0"/>
        <v>0.2648582852557968</v>
      </c>
      <c r="F16" s="236"/>
      <c r="G16" s="237"/>
    </row>
    <row r="17" spans="1:8" ht="13.5" customHeight="1" x14ac:dyDescent="0.2">
      <c r="A17" s="238">
        <v>13</v>
      </c>
      <c r="B17" s="240" t="s">
        <v>321</v>
      </c>
      <c r="C17" s="515">
        <v>84</v>
      </c>
      <c r="D17" s="516">
        <v>108002.36789999998</v>
      </c>
      <c r="E17" s="235">
        <f t="shared" si="0"/>
        <v>8.4034435856520873E-2</v>
      </c>
      <c r="F17" s="236"/>
      <c r="G17" s="237"/>
    </row>
    <row r="18" spans="1:8" ht="13.5" customHeight="1" x14ac:dyDescent="0.2">
      <c r="A18" s="238">
        <v>14</v>
      </c>
      <c r="B18" s="240" t="s">
        <v>320</v>
      </c>
      <c r="C18" s="515">
        <v>6</v>
      </c>
      <c r="D18" s="519">
        <v>98077.037000000011</v>
      </c>
      <c r="E18" s="235">
        <f t="shared" si="0"/>
        <v>7.6311738668593823E-2</v>
      </c>
      <c r="F18" s="236"/>
      <c r="G18" s="237"/>
    </row>
    <row r="19" spans="1:8" ht="13.5" customHeight="1" x14ac:dyDescent="0.2">
      <c r="A19" s="238">
        <v>15</v>
      </c>
      <c r="B19" s="240" t="s">
        <v>764</v>
      </c>
      <c r="C19" s="515">
        <v>42</v>
      </c>
      <c r="D19" s="516">
        <v>59538.491000000009</v>
      </c>
      <c r="E19" s="235">
        <f t="shared" si="0"/>
        <v>4.6325683410627767E-2</v>
      </c>
      <c r="F19" s="236"/>
      <c r="G19" s="237"/>
    </row>
    <row r="20" spans="1:8" ht="13.5" customHeight="1" x14ac:dyDescent="0.2">
      <c r="A20" s="238">
        <v>16</v>
      </c>
      <c r="B20" s="242" t="s">
        <v>323</v>
      </c>
      <c r="C20" s="515">
        <v>3</v>
      </c>
      <c r="D20" s="519">
        <v>22324.190500000001</v>
      </c>
      <c r="E20" s="235">
        <f t="shared" si="0"/>
        <v>1.7369996520428168E-2</v>
      </c>
      <c r="F20" s="236"/>
      <c r="G20" s="237"/>
    </row>
    <row r="21" spans="1:8" ht="13.5" customHeight="1" x14ac:dyDescent="0.2">
      <c r="A21" s="238">
        <v>17</v>
      </c>
      <c r="B21" s="242" t="s">
        <v>322</v>
      </c>
      <c r="C21" s="515">
        <v>156</v>
      </c>
      <c r="D21" s="519">
        <v>20941.576999999997</v>
      </c>
      <c r="E21" s="235">
        <f t="shared" si="0"/>
        <v>1.6294213204383762E-2</v>
      </c>
      <c r="F21" s="236"/>
      <c r="G21" s="237"/>
    </row>
    <row r="22" spans="1:8" ht="13.5" customHeight="1" x14ac:dyDescent="0.2">
      <c r="A22" s="238">
        <v>18</v>
      </c>
      <c r="B22" s="242" t="s">
        <v>756</v>
      </c>
      <c r="C22" s="515">
        <v>2</v>
      </c>
      <c r="D22" s="519">
        <v>5191.6973999999991</v>
      </c>
      <c r="E22" s="235">
        <f t="shared" si="0"/>
        <v>4.039553674885365E-3</v>
      </c>
      <c r="F22" s="236"/>
      <c r="G22" s="237"/>
    </row>
    <row r="23" spans="1:8" ht="31.5" customHeight="1" x14ac:dyDescent="0.25">
      <c r="A23" s="238">
        <v>19</v>
      </c>
      <c r="B23" s="242" t="s">
        <v>324</v>
      </c>
      <c r="C23" s="522">
        <v>53</v>
      </c>
      <c r="D23" s="519">
        <v>4749.47</v>
      </c>
      <c r="E23" s="235">
        <f t="shared" si="0"/>
        <v>3.6954655701346923E-3</v>
      </c>
      <c r="F23" s="236"/>
      <c r="G23" s="237"/>
      <c r="H23" s="243"/>
    </row>
    <row r="24" spans="1:8" ht="13.5" customHeight="1" x14ac:dyDescent="0.2">
      <c r="A24" s="1130" t="s">
        <v>0</v>
      </c>
      <c r="B24" s="1130"/>
      <c r="C24" s="244">
        <f>SUM(C5:C23)</f>
        <v>12443</v>
      </c>
      <c r="D24" s="245" t="s">
        <v>325</v>
      </c>
      <c r="E24" s="246" t="s">
        <v>325</v>
      </c>
    </row>
    <row r="25" spans="1:8" ht="13.5" customHeight="1" x14ac:dyDescent="0.2"/>
    <row r="26" spans="1:8" ht="13.5" customHeight="1" x14ac:dyDescent="0.2">
      <c r="C26" s="1131" t="s">
        <v>326</v>
      </c>
      <c r="D26" s="1131"/>
      <c r="E26" s="247">
        <v>128521560</v>
      </c>
    </row>
    <row r="27" spans="1:8" ht="13.5" customHeight="1" x14ac:dyDescent="0.2"/>
    <row r="28" spans="1:8" s="248" customFormat="1" ht="13.5" customHeight="1" x14ac:dyDescent="0.25">
      <c r="A28" s="1132" t="s">
        <v>466</v>
      </c>
      <c r="B28" s="1132"/>
      <c r="C28" s="1132"/>
      <c r="D28" s="1132"/>
      <c r="E28" s="1132"/>
    </row>
    <row r="29" spans="1:8" s="248" customFormat="1" ht="13.5" customHeight="1" x14ac:dyDescent="0.25">
      <c r="A29" s="1133" t="s">
        <v>364</v>
      </c>
      <c r="B29" s="1133"/>
      <c r="C29" s="1133"/>
      <c r="D29" s="1133"/>
      <c r="E29" s="1133"/>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C390-3F06-41BD-BC15-FD8387C23F39}">
  <sheetPr>
    <tabColor rgb="FF002060"/>
  </sheetPr>
  <dimension ref="A1:P62"/>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192</v>
      </c>
      <c r="B1" s="19"/>
      <c r="C1" s="19"/>
      <c r="D1" s="19"/>
      <c r="E1" s="19"/>
      <c r="F1" s="19"/>
      <c r="G1" s="19"/>
      <c r="H1" s="20"/>
    </row>
    <row r="2" spans="1:8" ht="14.25" customHeight="1" x14ac:dyDescent="0.25">
      <c r="A2" s="21" t="s">
        <v>193</v>
      </c>
      <c r="B2" s="19"/>
      <c r="C2" s="19"/>
      <c r="D2" s="19"/>
      <c r="E2" s="19"/>
      <c r="F2" s="19"/>
      <c r="G2" s="19"/>
      <c r="H2" s="20"/>
    </row>
    <row r="3" spans="1:8" ht="14.25" customHeight="1" x14ac:dyDescent="0.25">
      <c r="A3" s="36"/>
      <c r="B3" s="19"/>
      <c r="C3" s="19"/>
      <c r="D3" s="19"/>
      <c r="E3" s="19"/>
      <c r="F3" s="19"/>
      <c r="G3" s="19"/>
      <c r="H3" s="20"/>
    </row>
    <row r="4" spans="1:8" ht="14.25" customHeight="1" x14ac:dyDescent="0.25">
      <c r="B4" s="1135" t="s">
        <v>356</v>
      </c>
      <c r="C4" s="1136"/>
      <c r="D4" s="1135" t="s">
        <v>357</v>
      </c>
      <c r="E4" s="1137"/>
      <c r="F4" s="1136"/>
      <c r="H4" s="20"/>
    </row>
    <row r="5" spans="1:8" ht="25.5" x14ac:dyDescent="0.25">
      <c r="A5" s="293" t="s">
        <v>179</v>
      </c>
      <c r="B5" s="294" t="s">
        <v>358</v>
      </c>
      <c r="C5" s="295" t="s">
        <v>359</v>
      </c>
      <c r="D5" s="296" t="s">
        <v>194</v>
      </c>
      <c r="E5" s="297" t="s">
        <v>195</v>
      </c>
      <c r="F5" s="295" t="s">
        <v>196</v>
      </c>
      <c r="G5" s="314" t="s">
        <v>197</v>
      </c>
      <c r="H5" s="20"/>
    </row>
    <row r="6" spans="1:8" ht="15.75" customHeight="1" x14ac:dyDescent="0.25">
      <c r="A6" s="298">
        <v>2011</v>
      </c>
      <c r="B6" s="299">
        <v>11258.100633303335</v>
      </c>
      <c r="C6" s="300">
        <v>848.10501724666676</v>
      </c>
      <c r="D6" s="301">
        <v>769.89173540999991</v>
      </c>
      <c r="E6" s="37">
        <v>70.678228960000013</v>
      </c>
      <c r="F6" s="302">
        <v>135.62538000999999</v>
      </c>
      <c r="G6" s="312">
        <f>SUM(B6:F6)</f>
        <v>13082.400994930002</v>
      </c>
      <c r="H6" s="20"/>
    </row>
    <row r="7" spans="1:8" ht="15.75" customHeight="1" x14ac:dyDescent="0.25">
      <c r="A7" s="303">
        <v>2012</v>
      </c>
      <c r="B7" s="304">
        <v>10633.010737273333</v>
      </c>
      <c r="C7" s="305">
        <v>959.38971412333342</v>
      </c>
      <c r="D7" s="306">
        <v>12.710895980000002</v>
      </c>
      <c r="E7" s="38">
        <v>571.671693</v>
      </c>
      <c r="F7" s="307">
        <v>941.66809807000004</v>
      </c>
      <c r="G7" s="312">
        <f t="shared" ref="G7:G18" si="0">SUM(B7:F7)</f>
        <v>13118.451138446668</v>
      </c>
      <c r="H7" s="20"/>
    </row>
    <row r="8" spans="1:8" ht="15.75" customHeight="1" x14ac:dyDescent="0.25">
      <c r="A8" s="303">
        <v>2013</v>
      </c>
      <c r="B8" s="304">
        <v>7180.5026837233354</v>
      </c>
      <c r="C8" s="305">
        <v>909.93890791666672</v>
      </c>
      <c r="D8" s="306">
        <v>11.910191030000002</v>
      </c>
      <c r="E8" s="38">
        <v>505.36539124000001</v>
      </c>
      <c r="F8" s="307">
        <v>809.47470207000003</v>
      </c>
      <c r="G8" s="312">
        <f t="shared" si="0"/>
        <v>9417.191875980001</v>
      </c>
      <c r="H8" s="20"/>
    </row>
    <row r="9" spans="1:8" ht="15.75" customHeight="1" x14ac:dyDescent="0.25">
      <c r="A9" s="303">
        <v>2014</v>
      </c>
      <c r="B9" s="304">
        <v>7429.513248946665</v>
      </c>
      <c r="C9" s="305">
        <v>858.45697333666658</v>
      </c>
      <c r="D9" s="306">
        <v>120.64048220000002</v>
      </c>
      <c r="E9" s="38">
        <v>528.97052714999995</v>
      </c>
      <c r="F9" s="307">
        <v>535.10678796000002</v>
      </c>
      <c r="G9" s="312">
        <f t="shared" si="0"/>
        <v>9472.6880195933318</v>
      </c>
      <c r="H9" s="20"/>
    </row>
    <row r="10" spans="1:8" ht="15.75" customHeight="1" x14ac:dyDescent="0.25">
      <c r="A10" s="303">
        <v>2015</v>
      </c>
      <c r="B10" s="304">
        <v>4349.4760720533341</v>
      </c>
      <c r="C10" s="305">
        <v>858.79159549999997</v>
      </c>
      <c r="D10" s="306">
        <v>198.70584102000001</v>
      </c>
      <c r="E10" s="38">
        <v>352.15950397999995</v>
      </c>
      <c r="F10" s="307">
        <v>344.16316689000001</v>
      </c>
      <c r="G10" s="312">
        <f t="shared" si="0"/>
        <v>6103.2961794433331</v>
      </c>
      <c r="H10" s="20"/>
    </row>
    <row r="11" spans="1:8" ht="15.75" customHeight="1" x14ac:dyDescent="0.25">
      <c r="A11" s="303">
        <v>2016</v>
      </c>
      <c r="B11" s="304">
        <v>4307.3186050900003</v>
      </c>
      <c r="C11" s="305">
        <v>863.04449062999993</v>
      </c>
      <c r="D11" s="306">
        <v>205.76194506000002</v>
      </c>
      <c r="E11" s="38">
        <v>519.57564901000001</v>
      </c>
      <c r="F11" s="307">
        <v>101.50299499</v>
      </c>
      <c r="G11" s="312">
        <f t="shared" si="0"/>
        <v>5997.20368478</v>
      </c>
      <c r="H11" s="20"/>
    </row>
    <row r="12" spans="1:8" ht="15.75" customHeight="1" x14ac:dyDescent="0.25">
      <c r="A12" s="303">
        <v>2017</v>
      </c>
      <c r="B12" s="304">
        <v>6989.7048184233336</v>
      </c>
      <c r="C12" s="305">
        <v>954.48218613666654</v>
      </c>
      <c r="D12" s="308">
        <v>260.90940907000004</v>
      </c>
      <c r="E12" s="39">
        <v>808.82568502999993</v>
      </c>
      <c r="F12" s="309">
        <v>66.167433000000003</v>
      </c>
      <c r="G12" s="312">
        <f t="shared" si="0"/>
        <v>9080.0895316599999</v>
      </c>
      <c r="H12" s="20"/>
    </row>
    <row r="13" spans="1:8" ht="15.75" customHeight="1" x14ac:dyDescent="0.25">
      <c r="A13" s="303">
        <v>2018</v>
      </c>
      <c r="B13" s="304">
        <v>9834.5093769933319</v>
      </c>
      <c r="C13" s="305">
        <v>1078.287105813333</v>
      </c>
      <c r="D13" s="308">
        <v>267.09274606999998</v>
      </c>
      <c r="E13" s="39">
        <v>980.06529021000017</v>
      </c>
      <c r="F13" s="309">
        <v>88.322952010000009</v>
      </c>
      <c r="G13" s="312">
        <f t="shared" si="0"/>
        <v>12248.277471096666</v>
      </c>
      <c r="H13" s="20"/>
    </row>
    <row r="14" spans="1:8" ht="15.75" customHeight="1" x14ac:dyDescent="0.25">
      <c r="A14" s="303">
        <v>2019</v>
      </c>
      <c r="B14" s="304">
        <v>8001.2218374399999</v>
      </c>
      <c r="C14" s="305">
        <v>1002.2354857866667</v>
      </c>
      <c r="D14" s="308">
        <v>586.45435012999997</v>
      </c>
      <c r="E14" s="39">
        <v>883.37402214999986</v>
      </c>
      <c r="F14" s="309">
        <v>40.147508939999994</v>
      </c>
      <c r="G14" s="312">
        <f t="shared" si="0"/>
        <v>10513.433204446665</v>
      </c>
      <c r="H14" s="40"/>
    </row>
    <row r="15" spans="1:8" ht="15.75" customHeight="1" x14ac:dyDescent="0.25">
      <c r="A15" s="303">
        <v>2020</v>
      </c>
      <c r="B15" s="310">
        <v>5907.6828946833348</v>
      </c>
      <c r="C15" s="311">
        <v>890.71262221666677</v>
      </c>
      <c r="D15" s="308">
        <v>314.16726409999995</v>
      </c>
      <c r="E15" s="39">
        <v>888.78350480999995</v>
      </c>
      <c r="F15" s="309">
        <v>15.567802</v>
      </c>
      <c r="G15" s="312">
        <f t="shared" si="0"/>
        <v>8016.9140878100006</v>
      </c>
      <c r="H15" s="40"/>
    </row>
    <row r="16" spans="1:8" ht="15.75" customHeight="1" x14ac:dyDescent="0.25">
      <c r="A16" s="303">
        <v>2021</v>
      </c>
      <c r="B16" s="310">
        <v>19510.442165120003</v>
      </c>
      <c r="C16" s="311">
        <v>1203.1401081399999</v>
      </c>
      <c r="D16" s="308">
        <v>931.25443990999997</v>
      </c>
      <c r="E16" s="39">
        <v>2640.7105051200001</v>
      </c>
      <c r="F16" s="309">
        <v>199.02469897</v>
      </c>
      <c r="G16" s="312">
        <f t="shared" si="0"/>
        <v>24484.571917260004</v>
      </c>
      <c r="H16" s="40"/>
    </row>
    <row r="17" spans="1:8" ht="15.75" customHeight="1" x14ac:dyDescent="0.25">
      <c r="A17" s="303">
        <v>2022</v>
      </c>
      <c r="B17" s="310">
        <v>19758.79957915</v>
      </c>
      <c r="C17" s="311">
        <v>1456.4083623700001</v>
      </c>
      <c r="D17" s="308">
        <v>137.44492905000001</v>
      </c>
      <c r="E17" s="39">
        <v>2065.01986476</v>
      </c>
      <c r="F17" s="309">
        <v>168.29394698000002</v>
      </c>
      <c r="G17" s="312">
        <f t="shared" si="0"/>
        <v>23585.966682310001</v>
      </c>
      <c r="H17" s="40"/>
    </row>
    <row r="18" spans="1:8" ht="15.75" customHeight="1" x14ac:dyDescent="0.25">
      <c r="A18" s="303">
        <v>2023</v>
      </c>
      <c r="B18" s="310">
        <v>12654.83073525</v>
      </c>
      <c r="C18" s="311">
        <v>1461.7796933699999</v>
      </c>
      <c r="D18" s="308">
        <v>171.31813101000003</v>
      </c>
      <c r="E18" s="39">
        <v>1767.8177508400001</v>
      </c>
      <c r="F18" s="309">
        <v>55.854562010000002</v>
      </c>
      <c r="G18" s="312">
        <f t="shared" si="0"/>
        <v>16111.600872479999</v>
      </c>
      <c r="H18" s="40"/>
    </row>
    <row r="19" spans="1:8" ht="15.75" customHeight="1" x14ac:dyDescent="0.25">
      <c r="A19" s="303">
        <v>2024</v>
      </c>
      <c r="B19" s="310">
        <v>14870.462578539997</v>
      </c>
      <c r="C19" s="311">
        <v>1465.3295385400002</v>
      </c>
      <c r="D19" s="308">
        <v>162.09542909000001</v>
      </c>
      <c r="E19" s="39">
        <v>1868.4287541799999</v>
      </c>
      <c r="F19" s="309">
        <v>17.26681202</v>
      </c>
      <c r="G19" s="312">
        <f>SUM(B19:F19)</f>
        <v>18383.583112369997</v>
      </c>
      <c r="H19" s="40"/>
    </row>
    <row r="20" spans="1:8" ht="15.75" customHeight="1" x14ac:dyDescent="0.25">
      <c r="A20" s="303">
        <v>2025</v>
      </c>
      <c r="B20" s="310">
        <v>21861.398470650001</v>
      </c>
      <c r="C20" s="311">
        <v>1629.2344781800002</v>
      </c>
      <c r="D20" s="308">
        <v>135.81683192999998</v>
      </c>
      <c r="E20" s="39">
        <v>2248.6484580800002</v>
      </c>
      <c r="F20" s="309">
        <v>136.39337</v>
      </c>
      <c r="G20" s="312">
        <f>SUM(B20:F20)</f>
        <v>26011.491608840002</v>
      </c>
      <c r="H20" s="40"/>
    </row>
    <row r="21" spans="1:8" s="541" customFormat="1" ht="27.75" customHeight="1" x14ac:dyDescent="0.25">
      <c r="A21" s="535" t="s">
        <v>886</v>
      </c>
      <c r="B21" s="536">
        <f>SUM(B22:B27)</f>
        <v>19435.435981850002</v>
      </c>
      <c r="C21" s="537">
        <f>SUM(C22:C27)</f>
        <v>961.99521399999992</v>
      </c>
      <c r="D21" s="538">
        <f>SUM(D22:D27)</f>
        <v>85.263738979999985</v>
      </c>
      <c r="E21" s="908">
        <f>SUM(E22:E27)</f>
        <v>2131.8815199599999</v>
      </c>
      <c r="F21" s="562">
        <f>SUM(F22:F27)</f>
        <v>172.79388601000002</v>
      </c>
      <c r="G21" s="539">
        <f>SUM(B21:F21)</f>
        <v>22787.3703408</v>
      </c>
      <c r="H21" s="540"/>
    </row>
    <row r="22" spans="1:8" s="541" customFormat="1" ht="14.25" customHeight="1" x14ac:dyDescent="0.25">
      <c r="A22" s="859" t="s">
        <v>180</v>
      </c>
      <c r="B22" s="860">
        <v>1804.53618166</v>
      </c>
      <c r="C22" s="861">
        <v>159.35019399999999</v>
      </c>
      <c r="D22" s="862">
        <v>22.62562299</v>
      </c>
      <c r="E22" s="863">
        <v>2.9905000000000001E-2</v>
      </c>
      <c r="F22" s="864">
        <v>0</v>
      </c>
      <c r="G22" s="865">
        <f t="shared" ref="G22:G27" si="1">SUM(B22:F22)</f>
        <v>1986.54190365</v>
      </c>
      <c r="H22" s="540"/>
    </row>
    <row r="23" spans="1:8" s="541" customFormat="1" ht="14.25" customHeight="1" x14ac:dyDescent="0.25">
      <c r="A23" s="909" t="s">
        <v>181</v>
      </c>
      <c r="B23" s="910">
        <v>2086.0456583199998</v>
      </c>
      <c r="C23" s="911">
        <v>147.24255995999999</v>
      </c>
      <c r="D23" s="912">
        <v>13.34290996</v>
      </c>
      <c r="E23" s="42">
        <v>550.11535488000004</v>
      </c>
      <c r="F23" s="913">
        <v>56.910204020000002</v>
      </c>
      <c r="G23" s="312">
        <f t="shared" si="1"/>
        <v>2853.6566871399996</v>
      </c>
      <c r="H23" s="540"/>
    </row>
    <row r="24" spans="1:8" s="541" customFormat="1" ht="14.25" customHeight="1" x14ac:dyDescent="0.25">
      <c r="A24" s="909" t="s">
        <v>772</v>
      </c>
      <c r="B24" s="910">
        <v>3632.46062583</v>
      </c>
      <c r="C24" s="911">
        <v>151.3983096</v>
      </c>
      <c r="D24" s="912">
        <v>0.53689100000000001</v>
      </c>
      <c r="E24" s="42">
        <v>294.54935498000003</v>
      </c>
      <c r="F24" s="913">
        <v>0</v>
      </c>
      <c r="G24" s="312">
        <f t="shared" si="1"/>
        <v>4078.9451814100003</v>
      </c>
      <c r="H24" s="540"/>
    </row>
    <row r="25" spans="1:8" s="541" customFormat="1" ht="14.25" customHeight="1" x14ac:dyDescent="0.25">
      <c r="A25" s="909" t="s">
        <v>827</v>
      </c>
      <c r="B25" s="910">
        <v>6128.9931275500003</v>
      </c>
      <c r="C25" s="911">
        <v>201.79930991999998</v>
      </c>
      <c r="D25" s="912">
        <v>21.165234000000002</v>
      </c>
      <c r="E25" s="42">
        <v>0.90212400000000004</v>
      </c>
      <c r="F25" s="913">
        <v>0</v>
      </c>
      <c r="G25" s="312">
        <f t="shared" si="1"/>
        <v>6352.8597954700008</v>
      </c>
      <c r="H25" s="540"/>
    </row>
    <row r="26" spans="1:8" s="541" customFormat="1" ht="14.25" customHeight="1" x14ac:dyDescent="0.25">
      <c r="A26" s="909" t="s">
        <v>834</v>
      </c>
      <c r="B26" s="1065">
        <v>2759.6797826100001</v>
      </c>
      <c r="C26" s="1066">
        <v>160.13588103999999</v>
      </c>
      <c r="D26" s="912">
        <v>12.94498802</v>
      </c>
      <c r="E26" s="42">
        <v>850.95945504999997</v>
      </c>
      <c r="F26" s="913">
        <v>115.88332699</v>
      </c>
      <c r="G26" s="312">
        <f t="shared" si="1"/>
        <v>3899.6034337100004</v>
      </c>
      <c r="H26" s="540"/>
    </row>
    <row r="27" spans="1:8" s="541" customFormat="1" ht="14.25" customHeight="1" x14ac:dyDescent="0.25">
      <c r="A27" s="866" t="s">
        <v>875</v>
      </c>
      <c r="B27" s="1040">
        <v>3023.7206058800002</v>
      </c>
      <c r="C27" s="1041">
        <v>142.06895947999999</v>
      </c>
      <c r="D27" s="867">
        <v>14.64809301</v>
      </c>
      <c r="E27" s="868">
        <v>435.32532605</v>
      </c>
      <c r="F27" s="1067">
        <v>3.5500000000000001E-4</v>
      </c>
      <c r="G27" s="869">
        <f t="shared" si="1"/>
        <v>3615.7633394200006</v>
      </c>
      <c r="H27" s="540"/>
    </row>
    <row r="28" spans="1:8" ht="14.25" customHeight="1" x14ac:dyDescent="0.25">
      <c r="A28" s="36"/>
      <c r="B28" s="316"/>
      <c r="C28" s="316"/>
      <c r="D28" s="42"/>
      <c r="E28" s="42"/>
      <c r="F28" s="317"/>
      <c r="G28" s="39"/>
      <c r="H28" s="41"/>
    </row>
    <row r="29" spans="1:8" ht="14.25" customHeight="1" x14ac:dyDescent="0.25">
      <c r="A29" s="1104" t="s">
        <v>857</v>
      </c>
      <c r="B29" s="1104"/>
      <c r="C29" s="1104"/>
      <c r="D29" s="1104"/>
      <c r="E29" s="1104"/>
      <c r="F29" s="1104"/>
      <c r="G29" s="1104"/>
      <c r="H29" s="41"/>
    </row>
    <row r="30" spans="1:8" ht="14.25" customHeight="1" x14ac:dyDescent="0.25">
      <c r="A30" s="7" t="s">
        <v>858</v>
      </c>
      <c r="B30" s="316">
        <v>1198.3335044600001</v>
      </c>
      <c r="C30" s="316">
        <v>122.97438853</v>
      </c>
      <c r="D30" s="42">
        <v>7.6038590199999998</v>
      </c>
      <c r="E30" s="376">
        <v>102.00431497</v>
      </c>
      <c r="F30" s="42">
        <v>0</v>
      </c>
      <c r="G30" s="39">
        <f>SUM(B30:F30)</f>
        <v>1430.9160669800001</v>
      </c>
      <c r="H30" s="41"/>
    </row>
    <row r="31" spans="1:8" ht="14.25" customHeight="1" x14ac:dyDescent="0.25">
      <c r="A31" s="7" t="s">
        <v>859</v>
      </c>
      <c r="B31" s="1042">
        <v>3023.7206058800002</v>
      </c>
      <c r="C31" s="1042">
        <v>142.06895947999999</v>
      </c>
      <c r="D31" s="1043">
        <v>14.64809301</v>
      </c>
      <c r="E31" s="1044">
        <v>435.32532605</v>
      </c>
      <c r="F31" s="1068">
        <v>3.5500000000000001E-4</v>
      </c>
      <c r="G31" s="39">
        <f>SUM(B31:F31)</f>
        <v>3615.7633394200006</v>
      </c>
      <c r="H31" s="41"/>
    </row>
    <row r="32" spans="1:8" ht="14.25" customHeight="1" x14ac:dyDescent="0.25">
      <c r="A32" s="181" t="s">
        <v>243</v>
      </c>
      <c r="B32" s="318">
        <f t="shared" ref="B32:G32" si="2">B31/B30-1</f>
        <v>1.5232713552831578</v>
      </c>
      <c r="C32" s="318">
        <f t="shared" si="2"/>
        <v>0.15527274563631432</v>
      </c>
      <c r="D32" s="318">
        <f t="shared" si="2"/>
        <v>0.92640249792532336</v>
      </c>
      <c r="E32" s="318">
        <f t="shared" si="2"/>
        <v>3.2677148136138303</v>
      </c>
      <c r="F32" s="318" t="s">
        <v>214</v>
      </c>
      <c r="G32" s="318">
        <f t="shared" si="2"/>
        <v>1.5268870920229438</v>
      </c>
      <c r="H32" s="41"/>
    </row>
    <row r="33" spans="1:16" ht="14.25" customHeight="1" x14ac:dyDescent="0.25">
      <c r="A33" s="36"/>
      <c r="B33" s="563"/>
      <c r="C33" s="563"/>
      <c r="D33" s="42"/>
      <c r="E33" s="42"/>
      <c r="F33" s="317"/>
      <c r="G33" s="39"/>
      <c r="H33" s="41"/>
      <c r="I33" s="564"/>
      <c r="J33" s="565"/>
      <c r="K33" s="566"/>
      <c r="L33" s="566"/>
      <c r="M33" s="566"/>
      <c r="N33" s="567"/>
      <c r="O33" s="566"/>
      <c r="P33" s="566"/>
    </row>
    <row r="34" spans="1:16" ht="14.25" customHeight="1" x14ac:dyDescent="0.25">
      <c r="A34" s="1104" t="s">
        <v>906</v>
      </c>
      <c r="B34" s="1104"/>
      <c r="C34" s="1104"/>
      <c r="D34" s="1104"/>
      <c r="E34" s="1104"/>
      <c r="F34" s="1104"/>
      <c r="G34" s="1104"/>
      <c r="H34" s="41"/>
      <c r="I34" s="564"/>
      <c r="J34" s="565"/>
      <c r="K34" s="566"/>
      <c r="L34" s="566"/>
      <c r="M34" s="566"/>
      <c r="N34" s="567"/>
      <c r="O34" s="566"/>
      <c r="P34" s="566"/>
    </row>
    <row r="35" spans="1:16" ht="14.25" customHeight="1" x14ac:dyDescent="0.25">
      <c r="A35" s="7" t="s">
        <v>861</v>
      </c>
      <c r="B35" s="563">
        <v>10769.84297132</v>
      </c>
      <c r="C35" s="563">
        <v>777.88445366000019</v>
      </c>
      <c r="D35" s="42">
        <v>40.494925019999997</v>
      </c>
      <c r="E35" s="42">
        <v>1009.84047299</v>
      </c>
      <c r="F35" s="42">
        <v>54.24862701</v>
      </c>
      <c r="G35" s="39">
        <f>SUM(B35:F35)</f>
        <v>12652.311450000001</v>
      </c>
      <c r="H35" s="41"/>
      <c r="I35" s="564"/>
      <c r="J35" s="565"/>
      <c r="K35" s="566"/>
      <c r="L35" s="566"/>
      <c r="M35" s="566"/>
      <c r="N35" s="567"/>
      <c r="O35" s="566"/>
      <c r="P35" s="566"/>
    </row>
    <row r="36" spans="1:16" ht="14.25" customHeight="1" x14ac:dyDescent="0.25">
      <c r="A36" s="7" t="s">
        <v>862</v>
      </c>
      <c r="B36" s="1045">
        <v>19435.435981850002</v>
      </c>
      <c r="C36" s="1045">
        <v>961.99521399999992</v>
      </c>
      <c r="D36" s="1043">
        <v>85.263738979999985</v>
      </c>
      <c r="E36" s="1046">
        <v>2131.8815199599999</v>
      </c>
      <c r="F36" s="1043">
        <v>172.79388601000002</v>
      </c>
      <c r="G36" s="39">
        <f>SUM(B36:F36)</f>
        <v>22787.3703408</v>
      </c>
      <c r="H36" s="41"/>
      <c r="I36" s="564"/>
      <c r="J36" s="565"/>
      <c r="K36" s="566"/>
      <c r="L36" s="566"/>
      <c r="M36" s="566"/>
      <c r="N36" s="567"/>
      <c r="O36" s="566"/>
      <c r="P36" s="566"/>
    </row>
    <row r="37" spans="1:16" ht="14.25" customHeight="1" x14ac:dyDescent="0.25">
      <c r="A37" s="181" t="s">
        <v>243</v>
      </c>
      <c r="B37" s="318">
        <f t="shared" ref="B37:G37" si="3">B36/B35-1</f>
        <v>0.80461646781725604</v>
      </c>
      <c r="C37" s="318">
        <f t="shared" si="3"/>
        <v>0.23668137275882795</v>
      </c>
      <c r="D37" s="318">
        <f t="shared" si="3"/>
        <v>1.1055413471660751</v>
      </c>
      <c r="E37" s="318">
        <f t="shared" si="3"/>
        <v>1.1111072263204003</v>
      </c>
      <c r="F37" s="318">
        <f t="shared" si="3"/>
        <v>2.1852213693472429</v>
      </c>
      <c r="G37" s="318">
        <f t="shared" si="3"/>
        <v>0.80104405672056056</v>
      </c>
      <c r="H37" s="41"/>
      <c r="I37" s="564"/>
      <c r="J37" s="565"/>
      <c r="K37" s="566"/>
      <c r="L37" s="566"/>
      <c r="M37" s="566"/>
      <c r="N37" s="567"/>
      <c r="O37" s="566"/>
      <c r="P37" s="566"/>
    </row>
    <row r="38" spans="1:16" ht="14.25" customHeight="1" x14ac:dyDescent="0.25">
      <c r="A38" s="36"/>
      <c r="B38" s="563"/>
      <c r="C38" s="563"/>
      <c r="D38" s="42"/>
      <c r="E38" s="42"/>
      <c r="F38" s="317"/>
      <c r="G38" s="39"/>
      <c r="H38" s="41"/>
      <c r="I38" s="564"/>
      <c r="J38" s="565"/>
      <c r="K38" s="566"/>
      <c r="L38" s="566"/>
      <c r="M38" s="566"/>
      <c r="N38" s="567"/>
      <c r="O38" s="566"/>
      <c r="P38" s="566"/>
    </row>
    <row r="39" spans="1:16" ht="14.25" customHeight="1" x14ac:dyDescent="0.25">
      <c r="A39" s="319" t="s">
        <v>244</v>
      </c>
      <c r="B39" s="319"/>
      <c r="C39" s="319"/>
      <c r="D39" s="319"/>
      <c r="E39" s="319"/>
      <c r="F39" s="319"/>
      <c r="G39" s="319"/>
      <c r="H39" s="41"/>
    </row>
    <row r="40" spans="1:16" ht="14.25" customHeight="1" x14ac:dyDescent="0.25">
      <c r="A40" s="7" t="s">
        <v>831</v>
      </c>
      <c r="B40" s="1042">
        <v>2759.6797826100001</v>
      </c>
      <c r="C40" s="1042">
        <v>160.13588103999999</v>
      </c>
      <c r="D40" s="1043">
        <v>12.94498802</v>
      </c>
      <c r="E40" s="1047">
        <v>850.95945504999997</v>
      </c>
      <c r="F40" s="1048">
        <v>115.88332699</v>
      </c>
      <c r="G40" s="39">
        <f>SUM(B40:F40)</f>
        <v>3899.6034337100004</v>
      </c>
      <c r="H40" s="41"/>
    </row>
    <row r="41" spans="1:16" ht="14.25" customHeight="1" x14ac:dyDescent="0.25">
      <c r="A41" s="7" t="s">
        <v>859</v>
      </c>
      <c r="B41" s="1042">
        <v>3023.7206058800002</v>
      </c>
      <c r="C41" s="1042">
        <v>142.06895947999999</v>
      </c>
      <c r="D41" s="1047">
        <v>14.64809301</v>
      </c>
      <c r="E41" s="1047">
        <v>435.32532605</v>
      </c>
      <c r="F41" s="1069">
        <v>3.5500000000000001E-4</v>
      </c>
      <c r="G41" s="39">
        <f>SUM(B41:F41)</f>
        <v>3615.7633394200006</v>
      </c>
      <c r="H41" s="41"/>
    </row>
    <row r="42" spans="1:16" ht="14.25" customHeight="1" x14ac:dyDescent="0.25">
      <c r="A42" s="181" t="s">
        <v>243</v>
      </c>
      <c r="B42" s="320">
        <f>B41/B40-1</f>
        <v>9.5678065597987638E-2</v>
      </c>
      <c r="C42" s="320">
        <f t="shared" ref="C42:G42" si="4">C41/C40-1</f>
        <v>-0.1128224445556153</v>
      </c>
      <c r="D42" s="320">
        <f t="shared" si="4"/>
        <v>0.13156481777879625</v>
      </c>
      <c r="E42" s="320">
        <f t="shared" si="4"/>
        <v>-0.48843000278500748</v>
      </c>
      <c r="F42" s="1070">
        <f t="shared" si="4"/>
        <v>-0.99999693657397293</v>
      </c>
      <c r="G42" s="320">
        <f t="shared" si="4"/>
        <v>-7.2786912596381703E-2</v>
      </c>
      <c r="H42" s="41"/>
    </row>
    <row r="43" spans="1:16" ht="14.25" customHeight="1" x14ac:dyDescent="0.25">
      <c r="A43" s="36"/>
      <c r="B43" s="316"/>
      <c r="C43" s="316"/>
      <c r="D43" s="42"/>
      <c r="E43" s="42"/>
      <c r="F43" s="317"/>
      <c r="G43" s="39"/>
      <c r="H43" s="41"/>
    </row>
    <row r="44" spans="1:16" ht="23.25" customHeight="1" x14ac:dyDescent="0.25">
      <c r="A44" s="1106" t="s">
        <v>198</v>
      </c>
      <c r="B44" s="1106"/>
      <c r="C44" s="1106"/>
      <c r="D44" s="1106"/>
      <c r="E44" s="1106"/>
      <c r="F44" s="1106"/>
      <c r="G44" s="1106"/>
      <c r="H44" s="45"/>
    </row>
    <row r="45" spans="1:16" ht="14.25" customHeight="1" x14ac:dyDescent="0.25">
      <c r="A45" s="43"/>
      <c r="B45" s="46"/>
      <c r="C45" s="47"/>
      <c r="D45" s="48"/>
      <c r="E45" s="49"/>
      <c r="F45" s="49"/>
      <c r="G45" s="49"/>
      <c r="H45" s="20"/>
    </row>
    <row r="46" spans="1:16" ht="14.25" customHeight="1" x14ac:dyDescent="0.25">
      <c r="A46" s="43"/>
      <c r="B46" s="46"/>
      <c r="C46" s="47"/>
      <c r="D46" s="48"/>
      <c r="E46" s="49"/>
      <c r="F46" s="49"/>
      <c r="G46" s="49"/>
      <c r="H46" s="20"/>
    </row>
    <row r="47" spans="1:16" ht="14.25" customHeight="1" x14ac:dyDescent="0.25">
      <c r="A47" s="43"/>
      <c r="B47" s="46"/>
      <c r="C47" s="47"/>
      <c r="D47" s="48"/>
      <c r="E47" s="49"/>
      <c r="F47" s="49"/>
      <c r="G47" s="49"/>
      <c r="H47" s="20"/>
    </row>
    <row r="48" spans="1:16" ht="14.25" customHeight="1" x14ac:dyDescent="0.25">
      <c r="A48" s="43"/>
      <c r="B48" s="46"/>
      <c r="C48" s="47"/>
      <c r="D48" s="48"/>
      <c r="E48" s="49"/>
      <c r="F48" s="49"/>
      <c r="G48" s="49"/>
      <c r="H48" s="20"/>
    </row>
    <row r="49" spans="1:8" ht="14.25" customHeight="1" x14ac:dyDescent="0.25">
      <c r="A49" s="43"/>
      <c r="B49" s="46"/>
      <c r="C49" s="47"/>
      <c r="D49" s="48"/>
      <c r="E49" s="49"/>
      <c r="F49" s="49"/>
      <c r="G49" s="49"/>
      <c r="H49" s="20"/>
    </row>
    <row r="50" spans="1:8" ht="14.25" customHeight="1" x14ac:dyDescent="0.25">
      <c r="A50" s="43"/>
      <c r="B50" s="46"/>
      <c r="C50" s="47"/>
      <c r="D50" s="48"/>
      <c r="E50" s="49"/>
      <c r="F50" s="49"/>
      <c r="G50" s="49"/>
      <c r="H50" s="20"/>
    </row>
    <row r="51" spans="1:8" ht="14.25" customHeight="1" x14ac:dyDescent="0.25">
      <c r="A51" s="43"/>
      <c r="B51" s="46"/>
      <c r="C51" s="47"/>
      <c r="D51" s="48"/>
      <c r="E51" s="49"/>
      <c r="F51" s="49"/>
      <c r="G51" s="49"/>
      <c r="H51" s="20"/>
    </row>
    <row r="52" spans="1:8" ht="14.25" customHeight="1" x14ac:dyDescent="0.25">
      <c r="A52" s="43"/>
      <c r="B52" s="48"/>
      <c r="C52" s="47"/>
      <c r="D52" s="48"/>
      <c r="E52" s="49"/>
      <c r="F52" s="49"/>
      <c r="G52" s="49"/>
      <c r="H52" s="20"/>
    </row>
    <row r="53" spans="1:8" ht="14.25" customHeight="1" x14ac:dyDescent="0.25">
      <c r="A53" s="43"/>
      <c r="B53" s="49"/>
      <c r="C53" s="47"/>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9"/>
      <c r="C58" s="49"/>
      <c r="D58" s="49"/>
      <c r="E58" s="49"/>
      <c r="F58" s="49"/>
      <c r="G58" s="49"/>
      <c r="H58" s="20"/>
    </row>
    <row r="59" spans="1:8" ht="14.25" customHeight="1" x14ac:dyDescent="0.25">
      <c r="A59" s="43"/>
      <c r="B59" s="49"/>
      <c r="C59" s="49"/>
      <c r="D59" s="49"/>
      <c r="E59" s="49"/>
      <c r="F59" s="49"/>
      <c r="G59" s="49"/>
      <c r="H59" s="20"/>
    </row>
    <row r="60" spans="1:8" ht="14.25" customHeight="1" x14ac:dyDescent="0.25">
      <c r="A60" s="43"/>
      <c r="B60" s="44"/>
      <c r="C60" s="44"/>
      <c r="D60" s="44"/>
      <c r="E60" s="44"/>
      <c r="F60" s="44"/>
      <c r="G60" s="44"/>
      <c r="H60" s="41"/>
    </row>
    <row r="61" spans="1:8" ht="53.25" customHeight="1" x14ac:dyDescent="0.25">
      <c r="A61" s="1134" t="s">
        <v>907</v>
      </c>
      <c r="B61" s="1134"/>
      <c r="C61" s="1134"/>
      <c r="D61" s="1134"/>
      <c r="E61" s="1134"/>
      <c r="F61" s="1134"/>
      <c r="G61" s="1134"/>
      <c r="H61" s="50"/>
    </row>
    <row r="62" spans="1:8" ht="14.25" customHeight="1" x14ac:dyDescent="0.25">
      <c r="A62" s="43"/>
      <c r="B62" s="46"/>
      <c r="C62" s="51"/>
      <c r="D62" s="49"/>
      <c r="E62" s="49"/>
      <c r="F62" s="49"/>
      <c r="G62" s="49"/>
      <c r="H62" s="20"/>
    </row>
  </sheetData>
  <mergeCells count="6">
    <mergeCell ref="A61:G61"/>
    <mergeCell ref="B4:C4"/>
    <mergeCell ref="D4:F4"/>
    <mergeCell ref="A29:G29"/>
    <mergeCell ref="A34:G34"/>
    <mergeCell ref="A44:G44"/>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3999E-278D-4334-8B85-C6EE717A1B9B}">
  <sheetPr>
    <tabColor rgb="FF002060"/>
  </sheetPr>
  <dimension ref="B2:J77"/>
  <sheetViews>
    <sheetView showGridLines="0" view="pageBreakPreview" zoomScaleNormal="100" zoomScaleSheetLayoutView="100" workbookViewId="0">
      <selection sqref="A1:J78"/>
    </sheetView>
  </sheetViews>
  <sheetFormatPr baseColWidth="10" defaultColWidth="21.85546875" defaultRowHeight="15" x14ac:dyDescent="0.25"/>
  <cols>
    <col min="1" max="1" width="2.5703125" style="356" customWidth="1"/>
    <col min="2" max="3" width="15.85546875" style="356" customWidth="1"/>
    <col min="4" max="4" width="38.28515625" style="356" customWidth="1"/>
    <col min="5" max="5" width="32.42578125" style="356" customWidth="1"/>
    <col min="6" max="6" width="16.85546875" style="356" customWidth="1"/>
    <col min="7" max="7" width="18.5703125" style="356" customWidth="1"/>
    <col min="8" max="8" width="19.42578125" style="356" customWidth="1"/>
    <col min="9" max="9" width="21.85546875" style="356" customWidth="1"/>
    <col min="10" max="10" width="2.5703125" style="356" customWidth="1"/>
    <col min="11" max="16384" width="21.85546875" style="356"/>
  </cols>
  <sheetData>
    <row r="2" spans="2:9" ht="28.5" x14ac:dyDescent="0.25">
      <c r="B2" s="1138" t="s">
        <v>837</v>
      </c>
      <c r="C2" s="1138"/>
      <c r="D2" s="1138"/>
      <c r="E2" s="1138"/>
      <c r="F2" s="1138"/>
      <c r="G2" s="1138"/>
      <c r="H2" s="1138"/>
      <c r="I2" s="1138"/>
    </row>
    <row r="4" spans="2:9" ht="39.75" customHeight="1" thickBot="1" x14ac:dyDescent="0.3">
      <c r="B4" s="357" t="s">
        <v>368</v>
      </c>
      <c r="C4" s="357" t="s">
        <v>369</v>
      </c>
      <c r="D4" s="358" t="s">
        <v>7</v>
      </c>
      <c r="E4" s="358" t="s">
        <v>8</v>
      </c>
      <c r="F4" s="357" t="s">
        <v>166</v>
      </c>
      <c r="G4" s="357" t="s">
        <v>10</v>
      </c>
      <c r="H4" s="357" t="s">
        <v>83</v>
      </c>
      <c r="I4" s="357" t="s">
        <v>405</v>
      </c>
    </row>
    <row r="5" spans="2:9" ht="20.25" customHeight="1" thickBot="1" x14ac:dyDescent="0.3">
      <c r="B5" s="1002" t="s">
        <v>371</v>
      </c>
      <c r="C5" s="1002">
        <v>2024</v>
      </c>
      <c r="D5" s="1003" t="s">
        <v>147</v>
      </c>
      <c r="E5" s="1004" t="s">
        <v>148</v>
      </c>
      <c r="F5" s="1002" t="s">
        <v>27</v>
      </c>
      <c r="G5" s="1002" t="s">
        <v>2</v>
      </c>
      <c r="H5" s="1002" t="s">
        <v>370</v>
      </c>
      <c r="I5" s="1005">
        <v>1318.7470000000001</v>
      </c>
    </row>
    <row r="6" spans="2:9" ht="20.25" customHeight="1" thickTop="1" x14ac:dyDescent="0.25">
      <c r="B6" s="369" t="s">
        <v>372</v>
      </c>
      <c r="C6" s="369">
        <v>2024</v>
      </c>
      <c r="D6" s="367" t="s">
        <v>92</v>
      </c>
      <c r="E6" s="368" t="s">
        <v>93</v>
      </c>
      <c r="F6" s="369" t="s">
        <v>32</v>
      </c>
      <c r="G6" s="369" t="s">
        <v>1</v>
      </c>
      <c r="H6" s="369" t="s">
        <v>370</v>
      </c>
      <c r="I6" s="1006">
        <v>1604</v>
      </c>
    </row>
    <row r="7" spans="2:9" ht="20.25" customHeight="1" thickBot="1" x14ac:dyDescent="0.3">
      <c r="B7" s="1007" t="s">
        <v>641</v>
      </c>
      <c r="C7" s="1007">
        <v>2026</v>
      </c>
      <c r="D7" s="1008" t="s">
        <v>85</v>
      </c>
      <c r="E7" s="1009" t="s">
        <v>34</v>
      </c>
      <c r="F7" s="1010" t="s">
        <v>16</v>
      </c>
      <c r="G7" s="1010" t="s">
        <v>3</v>
      </c>
      <c r="H7" s="1010" t="s">
        <v>370</v>
      </c>
      <c r="I7" s="1011">
        <v>130</v>
      </c>
    </row>
    <row r="8" spans="2:9" ht="20.25" customHeight="1" thickTop="1" x14ac:dyDescent="0.25">
      <c r="B8" s="362" t="s">
        <v>375</v>
      </c>
      <c r="C8" s="362">
        <v>2026</v>
      </c>
      <c r="D8" s="363" t="s">
        <v>149</v>
      </c>
      <c r="E8" s="364" t="s">
        <v>150</v>
      </c>
      <c r="F8" s="362" t="s">
        <v>24</v>
      </c>
      <c r="G8" s="362" t="s">
        <v>3</v>
      </c>
      <c r="H8" s="1012" t="s">
        <v>370</v>
      </c>
      <c r="I8" s="1013">
        <v>76.2</v>
      </c>
    </row>
    <row r="9" spans="2:9" ht="20.25" customHeight="1" x14ac:dyDescent="0.25">
      <c r="B9" s="359" t="s">
        <v>643</v>
      </c>
      <c r="C9" s="359">
        <v>2027</v>
      </c>
      <c r="D9" s="360" t="s">
        <v>156</v>
      </c>
      <c r="E9" s="361" t="s">
        <v>644</v>
      </c>
      <c r="F9" s="359" t="s">
        <v>19</v>
      </c>
      <c r="G9" s="359" t="s">
        <v>1</v>
      </c>
      <c r="H9" s="1014" t="s">
        <v>370</v>
      </c>
      <c r="I9" s="1015">
        <v>1805</v>
      </c>
    </row>
    <row r="10" spans="2:9" ht="20.25" customHeight="1" thickBot="1" x14ac:dyDescent="0.3">
      <c r="B10" s="1016" t="s">
        <v>838</v>
      </c>
      <c r="C10" s="1017">
        <v>2027</v>
      </c>
      <c r="D10" s="1018" t="s">
        <v>387</v>
      </c>
      <c r="E10" s="1019" t="s">
        <v>120</v>
      </c>
      <c r="F10" s="1017" t="s">
        <v>36</v>
      </c>
      <c r="G10" s="1017" t="s">
        <v>1</v>
      </c>
      <c r="H10" s="1020" t="s">
        <v>370</v>
      </c>
      <c r="I10" s="1021">
        <v>1753.278879</v>
      </c>
    </row>
    <row r="11" spans="2:9" ht="20.25" customHeight="1" thickTop="1" x14ac:dyDescent="0.25">
      <c r="B11" s="1022" t="s">
        <v>839</v>
      </c>
      <c r="C11" s="1022">
        <v>2026</v>
      </c>
      <c r="D11" s="367" t="s">
        <v>642</v>
      </c>
      <c r="E11" s="368" t="s">
        <v>40</v>
      </c>
      <c r="F11" s="369" t="s">
        <v>33</v>
      </c>
      <c r="G11" s="369" t="s">
        <v>241</v>
      </c>
      <c r="H11" s="1022" t="s">
        <v>370</v>
      </c>
      <c r="I11" s="1006">
        <v>293.5</v>
      </c>
    </row>
    <row r="12" spans="2:9" ht="20.25" customHeight="1" x14ac:dyDescent="0.25">
      <c r="B12" s="366" t="s">
        <v>645</v>
      </c>
      <c r="C12" s="369">
        <v>2026</v>
      </c>
      <c r="D12" s="367" t="s">
        <v>646</v>
      </c>
      <c r="E12" s="368" t="s">
        <v>647</v>
      </c>
      <c r="F12" s="369" t="s">
        <v>15</v>
      </c>
      <c r="G12" s="369" t="s">
        <v>4</v>
      </c>
      <c r="H12" s="1022" t="s">
        <v>86</v>
      </c>
      <c r="I12" s="1006">
        <v>118.08574900000001</v>
      </c>
    </row>
    <row r="13" spans="2:9" ht="20.25" customHeight="1" x14ac:dyDescent="0.25">
      <c r="B13" s="1012" t="s">
        <v>840</v>
      </c>
      <c r="C13" s="1012">
        <v>2026</v>
      </c>
      <c r="D13" s="363" t="s">
        <v>385</v>
      </c>
      <c r="E13" s="364" t="s">
        <v>386</v>
      </c>
      <c r="F13" s="362" t="s">
        <v>15</v>
      </c>
      <c r="G13" s="362" t="s">
        <v>1</v>
      </c>
      <c r="H13" s="1012" t="s">
        <v>86</v>
      </c>
      <c r="I13" s="1013">
        <v>502.47</v>
      </c>
    </row>
    <row r="14" spans="2:9" ht="20.25" customHeight="1" x14ac:dyDescent="0.25">
      <c r="B14" s="1023" t="s">
        <v>841</v>
      </c>
      <c r="C14" s="362">
        <v>2026</v>
      </c>
      <c r="D14" s="363" t="s">
        <v>659</v>
      </c>
      <c r="E14" s="364" t="s">
        <v>660</v>
      </c>
      <c r="F14" s="362" t="s">
        <v>19</v>
      </c>
      <c r="G14" s="362" t="s">
        <v>2</v>
      </c>
      <c r="H14" s="1012" t="s">
        <v>100</v>
      </c>
      <c r="I14" s="1013">
        <v>428</v>
      </c>
    </row>
    <row r="15" spans="2:9" ht="20.25" customHeight="1" x14ac:dyDescent="0.25">
      <c r="B15" s="365" t="s">
        <v>648</v>
      </c>
      <c r="C15" s="362">
        <v>2026</v>
      </c>
      <c r="D15" s="363" t="s">
        <v>649</v>
      </c>
      <c r="E15" s="364" t="s">
        <v>650</v>
      </c>
      <c r="F15" s="362" t="s">
        <v>19</v>
      </c>
      <c r="G15" s="362" t="s">
        <v>1</v>
      </c>
      <c r="H15" s="1022" t="s">
        <v>89</v>
      </c>
      <c r="I15" s="1013">
        <v>2100</v>
      </c>
    </row>
    <row r="16" spans="2:9" ht="20.25" customHeight="1" x14ac:dyDescent="0.25">
      <c r="B16" s="1012" t="s">
        <v>842</v>
      </c>
      <c r="C16" s="1012">
        <v>2029</v>
      </c>
      <c r="D16" s="363" t="s">
        <v>373</v>
      </c>
      <c r="E16" s="364" t="s">
        <v>374</v>
      </c>
      <c r="F16" s="362" t="s">
        <v>32</v>
      </c>
      <c r="G16" s="362" t="s">
        <v>3</v>
      </c>
      <c r="H16" s="1012" t="s">
        <v>89</v>
      </c>
      <c r="I16" s="1013">
        <v>344.98774900000001</v>
      </c>
    </row>
    <row r="17" spans="2:9" ht="20.25" customHeight="1" thickBot="1" x14ac:dyDescent="0.3">
      <c r="B17" s="1024" t="s">
        <v>843</v>
      </c>
      <c r="C17" s="1024">
        <v>2029</v>
      </c>
      <c r="D17" s="1008" t="s">
        <v>87</v>
      </c>
      <c r="E17" s="1009" t="s">
        <v>88</v>
      </c>
      <c r="F17" s="1010" t="s">
        <v>33</v>
      </c>
      <c r="G17" s="1010" t="s">
        <v>4</v>
      </c>
      <c r="H17" s="1024" t="s">
        <v>89</v>
      </c>
      <c r="I17" s="1011">
        <v>579</v>
      </c>
    </row>
    <row r="18" spans="2:9" ht="20.25" customHeight="1" thickTop="1" x14ac:dyDescent="0.25">
      <c r="B18" s="1025" t="s">
        <v>844</v>
      </c>
      <c r="C18" s="1025">
        <v>2027</v>
      </c>
      <c r="D18" s="367" t="s">
        <v>845</v>
      </c>
      <c r="E18" s="368" t="s">
        <v>846</v>
      </c>
      <c r="F18" s="369" t="s">
        <v>28</v>
      </c>
      <c r="G18" s="369" t="s">
        <v>3</v>
      </c>
      <c r="H18" s="1022" t="s">
        <v>100</v>
      </c>
      <c r="I18" s="1006">
        <v>143</v>
      </c>
    </row>
    <row r="19" spans="2:9" ht="20.25" customHeight="1" x14ac:dyDescent="0.25">
      <c r="B19" s="1025" t="s">
        <v>847</v>
      </c>
      <c r="C19" s="1025">
        <v>2028</v>
      </c>
      <c r="D19" s="367" t="s">
        <v>848</v>
      </c>
      <c r="E19" s="368" t="s">
        <v>849</v>
      </c>
      <c r="F19" s="369" t="s">
        <v>15</v>
      </c>
      <c r="G19" s="369" t="s">
        <v>3</v>
      </c>
      <c r="H19" s="1022" t="s">
        <v>100</v>
      </c>
      <c r="I19" s="1026">
        <v>86</v>
      </c>
    </row>
    <row r="20" spans="2:9" ht="20.25" customHeight="1" x14ac:dyDescent="0.25">
      <c r="B20" s="1025" t="s">
        <v>651</v>
      </c>
      <c r="C20" s="1022">
        <v>2029</v>
      </c>
      <c r="D20" s="367" t="s">
        <v>132</v>
      </c>
      <c r="E20" s="368" t="s">
        <v>133</v>
      </c>
      <c r="F20" s="369" t="s">
        <v>39</v>
      </c>
      <c r="G20" s="369" t="s">
        <v>1</v>
      </c>
      <c r="H20" s="1022" t="s">
        <v>86</v>
      </c>
      <c r="I20" s="1026">
        <v>1800</v>
      </c>
    </row>
    <row r="21" spans="2:9" ht="20.25" customHeight="1" x14ac:dyDescent="0.25">
      <c r="B21" s="1027" t="s">
        <v>651</v>
      </c>
      <c r="C21" s="1014">
        <v>2029</v>
      </c>
      <c r="D21" s="360" t="s">
        <v>378</v>
      </c>
      <c r="E21" s="361" t="s">
        <v>379</v>
      </c>
      <c r="F21" s="359" t="s">
        <v>43</v>
      </c>
      <c r="G21" s="359" t="s">
        <v>1</v>
      </c>
      <c r="H21" s="1014" t="s">
        <v>98</v>
      </c>
      <c r="I21" s="1028">
        <v>510.47800000000001</v>
      </c>
    </row>
    <row r="22" spans="2:9" ht="20.25" customHeight="1" x14ac:dyDescent="0.25">
      <c r="B22" s="365" t="s">
        <v>652</v>
      </c>
      <c r="C22" s="362">
        <v>2029</v>
      </c>
      <c r="D22" s="363" t="s">
        <v>136</v>
      </c>
      <c r="E22" s="364" t="s">
        <v>137</v>
      </c>
      <c r="F22" s="362" t="s">
        <v>26</v>
      </c>
      <c r="G22" s="362" t="s">
        <v>1</v>
      </c>
      <c r="H22" s="1012" t="s">
        <v>100</v>
      </c>
      <c r="I22" s="1029">
        <v>655</v>
      </c>
    </row>
    <row r="23" spans="2:9" ht="20.25" customHeight="1" x14ac:dyDescent="0.25">
      <c r="B23" s="1025" t="s">
        <v>844</v>
      </c>
      <c r="C23" s="1025">
        <v>2029</v>
      </c>
      <c r="D23" s="367" t="s">
        <v>140</v>
      </c>
      <c r="E23" s="368" t="s">
        <v>141</v>
      </c>
      <c r="F23" s="369" t="s">
        <v>19</v>
      </c>
      <c r="G23" s="369" t="s">
        <v>5</v>
      </c>
      <c r="H23" s="1022" t="s">
        <v>86</v>
      </c>
      <c r="I23" s="1026">
        <v>1781.25</v>
      </c>
    </row>
    <row r="24" spans="2:9" ht="20.25" customHeight="1" thickBot="1" x14ac:dyDescent="0.3">
      <c r="B24" s="1007" t="s">
        <v>653</v>
      </c>
      <c r="C24" s="1010">
        <v>2031</v>
      </c>
      <c r="D24" s="1008" t="s">
        <v>101</v>
      </c>
      <c r="E24" s="1009" t="s">
        <v>102</v>
      </c>
      <c r="F24" s="1010" t="s">
        <v>36</v>
      </c>
      <c r="G24" s="1010" t="s">
        <v>1</v>
      </c>
      <c r="H24" s="1024" t="s">
        <v>86</v>
      </c>
      <c r="I24" s="1030">
        <v>1038.4079999999999</v>
      </c>
    </row>
    <row r="25" spans="2:9" ht="20.25" customHeight="1" thickTop="1" x14ac:dyDescent="0.25">
      <c r="B25" s="366" t="s">
        <v>654</v>
      </c>
      <c r="C25" s="1022">
        <v>2035</v>
      </c>
      <c r="D25" s="367" t="s">
        <v>376</v>
      </c>
      <c r="E25" s="368" t="s">
        <v>151</v>
      </c>
      <c r="F25" s="369" t="s">
        <v>22</v>
      </c>
      <c r="G25" s="369" t="s">
        <v>377</v>
      </c>
      <c r="H25" s="1022" t="s">
        <v>98</v>
      </c>
      <c r="I25" s="1026">
        <v>597.88286723400199</v>
      </c>
    </row>
    <row r="26" spans="2:9" ht="20.25" customHeight="1" thickBot="1" x14ac:dyDescent="0.3">
      <c r="B26" s="1007" t="s">
        <v>750</v>
      </c>
      <c r="C26" s="1024" t="s">
        <v>104</v>
      </c>
      <c r="D26" s="1008" t="s">
        <v>751</v>
      </c>
      <c r="E26" s="1009" t="s">
        <v>134</v>
      </c>
      <c r="F26" s="1010" t="s">
        <v>13</v>
      </c>
      <c r="G26" s="1010" t="s">
        <v>1</v>
      </c>
      <c r="H26" s="1024" t="s">
        <v>98</v>
      </c>
      <c r="I26" s="1030">
        <v>1500</v>
      </c>
    </row>
    <row r="27" spans="2:9" ht="20.25" customHeight="1" thickTop="1" x14ac:dyDescent="0.25">
      <c r="B27" s="1139" t="s">
        <v>190</v>
      </c>
      <c r="C27" s="1012">
        <v>2029</v>
      </c>
      <c r="D27" s="363" t="s">
        <v>97</v>
      </c>
      <c r="E27" s="364" t="s">
        <v>644</v>
      </c>
      <c r="F27" s="362" t="s">
        <v>26</v>
      </c>
      <c r="G27" s="362" t="s">
        <v>1</v>
      </c>
      <c r="H27" s="1012" t="s">
        <v>98</v>
      </c>
      <c r="I27" s="1029">
        <v>1354</v>
      </c>
    </row>
    <row r="28" spans="2:9" ht="20.25" customHeight="1" x14ac:dyDescent="0.25">
      <c r="B28" s="1140"/>
      <c r="C28" s="1027">
        <v>2031</v>
      </c>
      <c r="D28" s="360" t="s">
        <v>99</v>
      </c>
      <c r="E28" s="361" t="s">
        <v>644</v>
      </c>
      <c r="F28" s="359" t="s">
        <v>36</v>
      </c>
      <c r="G28" s="359" t="s">
        <v>1</v>
      </c>
      <c r="H28" s="1014" t="s">
        <v>100</v>
      </c>
      <c r="I28" s="1028">
        <v>2600</v>
      </c>
    </row>
    <row r="29" spans="2:9" ht="20.25" customHeight="1" x14ac:dyDescent="0.25">
      <c r="B29" s="1140"/>
      <c r="C29" s="362">
        <v>2032</v>
      </c>
      <c r="D29" s="363" t="s">
        <v>103</v>
      </c>
      <c r="E29" s="364" t="s">
        <v>644</v>
      </c>
      <c r="F29" s="362" t="s">
        <v>22</v>
      </c>
      <c r="G29" s="362" t="s">
        <v>1</v>
      </c>
      <c r="H29" s="1012" t="s">
        <v>98</v>
      </c>
      <c r="I29" s="1029">
        <v>2500</v>
      </c>
    </row>
    <row r="30" spans="2:9" ht="20.25" customHeight="1" x14ac:dyDescent="0.25">
      <c r="B30" s="1140"/>
      <c r="C30" s="359" t="s">
        <v>104</v>
      </c>
      <c r="D30" s="360" t="s">
        <v>105</v>
      </c>
      <c r="E30" s="361" t="s">
        <v>106</v>
      </c>
      <c r="F30" s="359" t="s">
        <v>107</v>
      </c>
      <c r="G30" s="359" t="s">
        <v>188</v>
      </c>
      <c r="H30" s="1014" t="s">
        <v>86</v>
      </c>
      <c r="I30" s="1031">
        <v>450</v>
      </c>
    </row>
    <row r="31" spans="2:9" ht="20.25" customHeight="1" x14ac:dyDescent="0.25">
      <c r="B31" s="1140"/>
      <c r="C31" s="362" t="s">
        <v>104</v>
      </c>
      <c r="D31" s="363" t="s">
        <v>655</v>
      </c>
      <c r="E31" s="364" t="s">
        <v>656</v>
      </c>
      <c r="F31" s="362" t="s">
        <v>25</v>
      </c>
      <c r="G31" s="362" t="s">
        <v>1</v>
      </c>
      <c r="H31" s="1012" t="s">
        <v>100</v>
      </c>
      <c r="I31" s="1029">
        <v>93.3</v>
      </c>
    </row>
    <row r="32" spans="2:9" ht="20.25" customHeight="1" x14ac:dyDescent="0.25">
      <c r="B32" s="1140"/>
      <c r="C32" s="359" t="s">
        <v>104</v>
      </c>
      <c r="D32" s="360" t="s">
        <v>657</v>
      </c>
      <c r="E32" s="361" t="s">
        <v>658</v>
      </c>
      <c r="F32" s="359" t="s">
        <v>32</v>
      </c>
      <c r="G32" s="359" t="s">
        <v>1</v>
      </c>
      <c r="H32" s="1014" t="s">
        <v>98</v>
      </c>
      <c r="I32" s="1028">
        <v>362.15070800000001</v>
      </c>
    </row>
    <row r="33" spans="2:9" ht="20.25" customHeight="1" x14ac:dyDescent="0.25">
      <c r="B33" s="1140"/>
      <c r="C33" s="362" t="s">
        <v>104</v>
      </c>
      <c r="D33" s="363" t="s">
        <v>108</v>
      </c>
      <c r="E33" s="364" t="s">
        <v>644</v>
      </c>
      <c r="F33" s="362" t="s">
        <v>26</v>
      </c>
      <c r="G33" s="362" t="s">
        <v>1</v>
      </c>
      <c r="H33" s="1012" t="s">
        <v>98</v>
      </c>
      <c r="I33" s="1029">
        <v>604.99066900000003</v>
      </c>
    </row>
    <row r="34" spans="2:9" ht="20.25" customHeight="1" x14ac:dyDescent="0.25">
      <c r="B34" s="1140"/>
      <c r="C34" s="365" t="s">
        <v>104</v>
      </c>
      <c r="D34" s="363" t="s">
        <v>380</v>
      </c>
      <c r="E34" s="364" t="s">
        <v>381</v>
      </c>
      <c r="F34" s="362" t="s">
        <v>25</v>
      </c>
      <c r="G34" s="362" t="s">
        <v>4</v>
      </c>
      <c r="H34" s="1012" t="s">
        <v>86</v>
      </c>
      <c r="I34" s="1029">
        <v>167.487661</v>
      </c>
    </row>
    <row r="35" spans="2:9" ht="20.25" customHeight="1" x14ac:dyDescent="0.25">
      <c r="B35" s="1140"/>
      <c r="C35" s="359" t="s">
        <v>104</v>
      </c>
      <c r="D35" s="360" t="s">
        <v>109</v>
      </c>
      <c r="E35" s="361" t="s">
        <v>110</v>
      </c>
      <c r="F35" s="359" t="s">
        <v>32</v>
      </c>
      <c r="G35" s="359" t="s">
        <v>3</v>
      </c>
      <c r="H35" s="1014" t="s">
        <v>86</v>
      </c>
      <c r="I35" s="1031">
        <v>116.5</v>
      </c>
    </row>
    <row r="36" spans="2:9" ht="20.25" customHeight="1" x14ac:dyDescent="0.25">
      <c r="B36" s="1140"/>
      <c r="C36" s="362" t="s">
        <v>104</v>
      </c>
      <c r="D36" s="363" t="s">
        <v>661</v>
      </c>
      <c r="E36" s="364" t="s">
        <v>662</v>
      </c>
      <c r="F36" s="362" t="s">
        <v>26</v>
      </c>
      <c r="G36" s="362" t="s">
        <v>1</v>
      </c>
      <c r="H36" s="1012" t="s">
        <v>100</v>
      </c>
      <c r="I36" s="1029">
        <v>850</v>
      </c>
    </row>
    <row r="37" spans="2:9" ht="20.25" customHeight="1" x14ac:dyDescent="0.25">
      <c r="B37" s="1140"/>
      <c r="C37" s="359" t="s">
        <v>104</v>
      </c>
      <c r="D37" s="360" t="s">
        <v>663</v>
      </c>
      <c r="E37" s="361" t="s">
        <v>664</v>
      </c>
      <c r="F37" s="359" t="s">
        <v>25</v>
      </c>
      <c r="G37" s="359" t="s">
        <v>4</v>
      </c>
      <c r="H37" s="1014" t="s">
        <v>100</v>
      </c>
      <c r="I37" s="1031">
        <v>138</v>
      </c>
    </row>
    <row r="38" spans="2:9" ht="20.25" customHeight="1" x14ac:dyDescent="0.25">
      <c r="B38" s="1140"/>
      <c r="C38" s="362" t="s">
        <v>104</v>
      </c>
      <c r="D38" s="363" t="s">
        <v>665</v>
      </c>
      <c r="E38" s="364" t="s">
        <v>666</v>
      </c>
      <c r="F38" s="362" t="s">
        <v>43</v>
      </c>
      <c r="G38" s="362" t="s">
        <v>5</v>
      </c>
      <c r="H38" s="1012" t="s">
        <v>86</v>
      </c>
      <c r="I38" s="1029">
        <v>1867.6478650500001</v>
      </c>
    </row>
    <row r="39" spans="2:9" ht="20.25" customHeight="1" x14ac:dyDescent="0.25">
      <c r="B39" s="1140"/>
      <c r="C39" s="362" t="s">
        <v>104</v>
      </c>
      <c r="D39" s="363" t="s">
        <v>667</v>
      </c>
      <c r="E39" s="364" t="s">
        <v>668</v>
      </c>
      <c r="F39" s="362" t="s">
        <v>16</v>
      </c>
      <c r="G39" s="362" t="s">
        <v>1</v>
      </c>
      <c r="H39" s="1012" t="s">
        <v>100</v>
      </c>
      <c r="I39" s="1029">
        <v>235</v>
      </c>
    </row>
    <row r="40" spans="2:9" ht="20.25" customHeight="1" x14ac:dyDescent="0.25">
      <c r="B40" s="1140"/>
      <c r="C40" s="362" t="s">
        <v>104</v>
      </c>
      <c r="D40" s="363" t="s">
        <v>111</v>
      </c>
      <c r="E40" s="364" t="s">
        <v>382</v>
      </c>
      <c r="F40" s="362" t="s">
        <v>36</v>
      </c>
      <c r="G40" s="362" t="s">
        <v>1</v>
      </c>
      <c r="H40" s="1012" t="s">
        <v>100</v>
      </c>
      <c r="I40" s="1029">
        <v>250</v>
      </c>
    </row>
    <row r="41" spans="2:9" ht="20.25" customHeight="1" x14ac:dyDescent="0.25">
      <c r="B41" s="1140"/>
      <c r="C41" s="362" t="s">
        <v>104</v>
      </c>
      <c r="D41" s="363" t="s">
        <v>189</v>
      </c>
      <c r="E41" s="364" t="s">
        <v>113</v>
      </c>
      <c r="F41" s="362" t="s">
        <v>28</v>
      </c>
      <c r="G41" s="362" t="s">
        <v>1</v>
      </c>
      <c r="H41" s="1012" t="s">
        <v>383</v>
      </c>
      <c r="I41" s="1029">
        <v>140</v>
      </c>
    </row>
    <row r="42" spans="2:9" ht="20.25" customHeight="1" x14ac:dyDescent="0.25">
      <c r="B42" s="1140"/>
      <c r="C42" s="362" t="s">
        <v>104</v>
      </c>
      <c r="D42" s="363" t="s">
        <v>114</v>
      </c>
      <c r="E42" s="364" t="s">
        <v>115</v>
      </c>
      <c r="F42" s="362" t="s">
        <v>15</v>
      </c>
      <c r="G42" s="362" t="s">
        <v>3</v>
      </c>
      <c r="H42" s="1012" t="s">
        <v>98</v>
      </c>
      <c r="I42" s="1029">
        <v>382</v>
      </c>
    </row>
    <row r="43" spans="2:9" ht="20.25" customHeight="1" x14ac:dyDescent="0.25">
      <c r="B43" s="1140"/>
      <c r="C43" s="362" t="s">
        <v>104</v>
      </c>
      <c r="D43" s="363" t="s">
        <v>116</v>
      </c>
      <c r="E43" s="364" t="s">
        <v>117</v>
      </c>
      <c r="F43" s="362" t="s">
        <v>118</v>
      </c>
      <c r="G43" s="362" t="s">
        <v>1</v>
      </c>
      <c r="H43" s="1012" t="s">
        <v>100</v>
      </c>
      <c r="I43" s="1029">
        <v>2160.1999999999998</v>
      </c>
    </row>
    <row r="44" spans="2:9" ht="20.25" customHeight="1" x14ac:dyDescent="0.25">
      <c r="B44" s="1140"/>
      <c r="C44" s="362" t="s">
        <v>104</v>
      </c>
      <c r="D44" s="363" t="s">
        <v>119</v>
      </c>
      <c r="E44" s="364" t="s">
        <v>91</v>
      </c>
      <c r="F44" s="362" t="s">
        <v>18</v>
      </c>
      <c r="G44" s="362" t="s">
        <v>3</v>
      </c>
      <c r="H44" s="1012" t="s">
        <v>98</v>
      </c>
      <c r="I44" s="1029">
        <v>214</v>
      </c>
    </row>
    <row r="45" spans="2:9" ht="20.25" customHeight="1" x14ac:dyDescent="0.25">
      <c r="B45" s="1140"/>
      <c r="C45" s="362" t="s">
        <v>104</v>
      </c>
      <c r="D45" s="363" t="s">
        <v>121</v>
      </c>
      <c r="E45" s="364" t="s">
        <v>21</v>
      </c>
      <c r="F45" s="362" t="s">
        <v>22</v>
      </c>
      <c r="G45" s="362" t="s">
        <v>2</v>
      </c>
      <c r="H45" s="1012" t="s">
        <v>86</v>
      </c>
      <c r="I45" s="1029">
        <v>4800</v>
      </c>
    </row>
    <row r="46" spans="2:9" ht="20.25" customHeight="1" x14ac:dyDescent="0.25">
      <c r="B46" s="1140"/>
      <c r="C46" s="362" t="s">
        <v>104</v>
      </c>
      <c r="D46" s="363" t="s">
        <v>122</v>
      </c>
      <c r="E46" s="364" t="s">
        <v>112</v>
      </c>
      <c r="F46" s="362" t="s">
        <v>36</v>
      </c>
      <c r="G46" s="362" t="s">
        <v>1</v>
      </c>
      <c r="H46" s="1012" t="s">
        <v>100</v>
      </c>
      <c r="I46" s="1029">
        <v>1486</v>
      </c>
    </row>
    <row r="47" spans="2:9" ht="20.25" customHeight="1" x14ac:dyDescent="0.25">
      <c r="B47" s="1140"/>
      <c r="C47" s="362" t="s">
        <v>104</v>
      </c>
      <c r="D47" s="363" t="s">
        <v>123</v>
      </c>
      <c r="E47" s="364" t="s">
        <v>124</v>
      </c>
      <c r="F47" s="362" t="s">
        <v>19</v>
      </c>
      <c r="G47" s="362" t="s">
        <v>1</v>
      </c>
      <c r="H47" s="1012" t="s">
        <v>98</v>
      </c>
      <c r="I47" s="1029">
        <v>600</v>
      </c>
    </row>
    <row r="48" spans="2:9" ht="20.25" customHeight="1" x14ac:dyDescent="0.25">
      <c r="B48" s="1140"/>
      <c r="C48" s="362" t="s">
        <v>104</v>
      </c>
      <c r="D48" s="363" t="s">
        <v>125</v>
      </c>
      <c r="E48" s="364" t="s">
        <v>126</v>
      </c>
      <c r="F48" s="362" t="s">
        <v>22</v>
      </c>
      <c r="G48" s="362" t="s">
        <v>1</v>
      </c>
      <c r="H48" s="1012" t="s">
        <v>100</v>
      </c>
      <c r="I48" s="1029">
        <v>3500</v>
      </c>
    </row>
    <row r="49" spans="2:9" ht="20.25" customHeight="1" x14ac:dyDescent="0.25">
      <c r="B49" s="1140"/>
      <c r="C49" s="362" t="s">
        <v>104</v>
      </c>
      <c r="D49" s="363" t="s">
        <v>127</v>
      </c>
      <c r="E49" s="364" t="s">
        <v>128</v>
      </c>
      <c r="F49" s="362" t="s">
        <v>36</v>
      </c>
      <c r="G49" s="362" t="s">
        <v>1</v>
      </c>
      <c r="H49" s="1012" t="s">
        <v>100</v>
      </c>
      <c r="I49" s="1029">
        <v>1860</v>
      </c>
    </row>
    <row r="50" spans="2:9" ht="20.25" customHeight="1" x14ac:dyDescent="0.25">
      <c r="B50" s="1140"/>
      <c r="C50" s="359" t="s">
        <v>104</v>
      </c>
      <c r="D50" s="360" t="s">
        <v>129</v>
      </c>
      <c r="E50" s="361" t="s">
        <v>130</v>
      </c>
      <c r="F50" s="359" t="s">
        <v>36</v>
      </c>
      <c r="G50" s="359" t="s">
        <v>5</v>
      </c>
      <c r="H50" s="1014" t="s">
        <v>100</v>
      </c>
      <c r="I50" s="1031">
        <v>2900</v>
      </c>
    </row>
    <row r="51" spans="2:9" ht="20.25" customHeight="1" x14ac:dyDescent="0.25">
      <c r="B51" s="1140"/>
      <c r="C51" s="362" t="s">
        <v>104</v>
      </c>
      <c r="D51" s="363" t="s">
        <v>131</v>
      </c>
      <c r="E51" s="364" t="s">
        <v>91</v>
      </c>
      <c r="F51" s="362" t="s">
        <v>32</v>
      </c>
      <c r="G51" s="362" t="s">
        <v>3</v>
      </c>
      <c r="H51" s="1012" t="s">
        <v>100</v>
      </c>
      <c r="I51" s="1029">
        <v>585.10599999999999</v>
      </c>
    </row>
    <row r="52" spans="2:9" ht="20.25" customHeight="1" x14ac:dyDescent="0.25">
      <c r="B52" s="1140"/>
      <c r="C52" s="362" t="s">
        <v>104</v>
      </c>
      <c r="D52" s="363" t="s">
        <v>669</v>
      </c>
      <c r="E52" s="364" t="s">
        <v>670</v>
      </c>
      <c r="F52" s="362" t="s">
        <v>26</v>
      </c>
      <c r="G52" s="362" t="s">
        <v>1</v>
      </c>
      <c r="H52" s="1012" t="s">
        <v>100</v>
      </c>
      <c r="I52" s="1029">
        <v>482</v>
      </c>
    </row>
    <row r="53" spans="2:9" ht="20.25" customHeight="1" x14ac:dyDescent="0.25">
      <c r="B53" s="1140"/>
      <c r="C53" s="359" t="s">
        <v>104</v>
      </c>
      <c r="D53" s="360" t="s">
        <v>135</v>
      </c>
      <c r="E53" s="361" t="s">
        <v>384</v>
      </c>
      <c r="F53" s="359" t="s">
        <v>22</v>
      </c>
      <c r="G53" s="359" t="s">
        <v>1</v>
      </c>
      <c r="H53" s="1014" t="s">
        <v>98</v>
      </c>
      <c r="I53" s="1031">
        <v>2400</v>
      </c>
    </row>
    <row r="54" spans="2:9" ht="20.25" customHeight="1" x14ac:dyDescent="0.25">
      <c r="B54" s="1140"/>
      <c r="C54" s="362" t="s">
        <v>104</v>
      </c>
      <c r="D54" s="363" t="s">
        <v>90</v>
      </c>
      <c r="E54" s="364" t="s">
        <v>91</v>
      </c>
      <c r="F54" s="362" t="s">
        <v>32</v>
      </c>
      <c r="G54" s="362" t="s">
        <v>1</v>
      </c>
      <c r="H54" s="1012" t="s">
        <v>86</v>
      </c>
      <c r="I54" s="1029">
        <v>492.7</v>
      </c>
    </row>
    <row r="55" spans="2:9" ht="20.25" customHeight="1" x14ac:dyDescent="0.25">
      <c r="B55" s="1140"/>
      <c r="C55" s="359" t="s">
        <v>104</v>
      </c>
      <c r="D55" s="360" t="s">
        <v>138</v>
      </c>
      <c r="E55" s="361" t="s">
        <v>139</v>
      </c>
      <c r="F55" s="359" t="s">
        <v>33</v>
      </c>
      <c r="G55" s="359" t="s">
        <v>2</v>
      </c>
      <c r="H55" s="1014" t="s">
        <v>100</v>
      </c>
      <c r="I55" s="1031">
        <v>126</v>
      </c>
    </row>
    <row r="56" spans="2:9" ht="20.25" customHeight="1" x14ac:dyDescent="0.25">
      <c r="B56" s="1140"/>
      <c r="C56" s="362" t="s">
        <v>104</v>
      </c>
      <c r="D56" s="363" t="s">
        <v>671</v>
      </c>
      <c r="E56" s="364" t="s">
        <v>672</v>
      </c>
      <c r="F56" s="362" t="s">
        <v>16</v>
      </c>
      <c r="G56" s="362" t="s">
        <v>3</v>
      </c>
      <c r="H56" s="1012" t="s">
        <v>86</v>
      </c>
      <c r="I56" s="1029">
        <v>96.258949999999999</v>
      </c>
    </row>
    <row r="57" spans="2:9" ht="20.25" customHeight="1" x14ac:dyDescent="0.25">
      <c r="B57" s="1140"/>
      <c r="C57" s="359" t="s">
        <v>104</v>
      </c>
      <c r="D57" s="360" t="s">
        <v>673</v>
      </c>
      <c r="E57" s="361" t="s">
        <v>37</v>
      </c>
      <c r="F57" s="359" t="s">
        <v>39</v>
      </c>
      <c r="G57" s="359" t="s">
        <v>1</v>
      </c>
      <c r="H57" s="1014" t="s">
        <v>100</v>
      </c>
      <c r="I57" s="1031">
        <v>500</v>
      </c>
    </row>
    <row r="58" spans="2:9" ht="20.25" customHeight="1" x14ac:dyDescent="0.25">
      <c r="B58" s="1140"/>
      <c r="C58" s="362" t="s">
        <v>104</v>
      </c>
      <c r="D58" s="363" t="s">
        <v>674</v>
      </c>
      <c r="E58" s="364" t="s">
        <v>84</v>
      </c>
      <c r="F58" s="362" t="s">
        <v>25</v>
      </c>
      <c r="G58" s="362" t="s">
        <v>4</v>
      </c>
      <c r="H58" s="1012" t="s">
        <v>100</v>
      </c>
      <c r="I58" s="1029">
        <v>101</v>
      </c>
    </row>
    <row r="59" spans="2:9" ht="20.25" customHeight="1" x14ac:dyDescent="0.25">
      <c r="B59" s="1140"/>
      <c r="C59" s="359" t="s">
        <v>104</v>
      </c>
      <c r="D59" s="360" t="s">
        <v>675</v>
      </c>
      <c r="E59" s="361" t="s">
        <v>30</v>
      </c>
      <c r="F59" s="359" t="s">
        <v>27</v>
      </c>
      <c r="G59" s="359" t="s">
        <v>4</v>
      </c>
      <c r="H59" s="1014" t="s">
        <v>100</v>
      </c>
      <c r="I59" s="1031">
        <v>100</v>
      </c>
    </row>
    <row r="60" spans="2:9" ht="20.25" customHeight="1" x14ac:dyDescent="0.25">
      <c r="B60" s="1140"/>
      <c r="C60" s="362" t="s">
        <v>104</v>
      </c>
      <c r="D60" s="363" t="s">
        <v>676</v>
      </c>
      <c r="E60" s="364" t="s">
        <v>40</v>
      </c>
      <c r="F60" s="362" t="s">
        <v>42</v>
      </c>
      <c r="G60" s="362" t="s">
        <v>2</v>
      </c>
      <c r="H60" s="1012" t="s">
        <v>89</v>
      </c>
      <c r="I60" s="1029">
        <v>105.64497</v>
      </c>
    </row>
    <row r="61" spans="2:9" ht="20.25" customHeight="1" x14ac:dyDescent="0.25">
      <c r="B61" s="1140"/>
      <c r="C61" s="359" t="s">
        <v>104</v>
      </c>
      <c r="D61" s="360" t="s">
        <v>142</v>
      </c>
      <c r="E61" s="361" t="s">
        <v>143</v>
      </c>
      <c r="F61" s="359" t="s">
        <v>16</v>
      </c>
      <c r="G61" s="359" t="s">
        <v>1</v>
      </c>
      <c r="H61" s="1014" t="s">
        <v>86</v>
      </c>
      <c r="I61" s="1031">
        <v>410</v>
      </c>
    </row>
    <row r="62" spans="2:9" ht="20.25" customHeight="1" x14ac:dyDescent="0.25">
      <c r="B62" s="1140"/>
      <c r="C62" s="362" t="s">
        <v>104</v>
      </c>
      <c r="D62" s="363" t="s">
        <v>144</v>
      </c>
      <c r="E62" s="364" t="s">
        <v>677</v>
      </c>
      <c r="F62" s="362" t="s">
        <v>25</v>
      </c>
      <c r="G62" s="362" t="s">
        <v>1</v>
      </c>
      <c r="H62" s="1012" t="s">
        <v>100</v>
      </c>
      <c r="I62" s="1029">
        <v>654.9</v>
      </c>
    </row>
    <row r="63" spans="2:9" ht="20.25" customHeight="1" x14ac:dyDescent="0.25">
      <c r="B63" s="1140"/>
      <c r="C63" s="359" t="s">
        <v>104</v>
      </c>
      <c r="D63" s="360" t="s">
        <v>145</v>
      </c>
      <c r="E63" s="361" t="s">
        <v>146</v>
      </c>
      <c r="F63" s="359" t="s">
        <v>39</v>
      </c>
      <c r="G63" s="359" t="s">
        <v>1</v>
      </c>
      <c r="H63" s="1014" t="s">
        <v>100</v>
      </c>
      <c r="I63" s="1031">
        <v>1290</v>
      </c>
    </row>
    <row r="64" spans="2:9" ht="20.25" customHeight="1" x14ac:dyDescent="0.25">
      <c r="B64" s="1140"/>
      <c r="C64" s="362" t="s">
        <v>104</v>
      </c>
      <c r="D64" s="363" t="s">
        <v>678</v>
      </c>
      <c r="E64" s="364" t="s">
        <v>679</v>
      </c>
      <c r="F64" s="362" t="s">
        <v>13</v>
      </c>
      <c r="G64" s="362" t="s">
        <v>2</v>
      </c>
      <c r="H64" s="1012" t="s">
        <v>100</v>
      </c>
      <c r="I64" s="1029">
        <v>235</v>
      </c>
    </row>
    <row r="65" spans="2:10" ht="20.25" customHeight="1" x14ac:dyDescent="0.25">
      <c r="B65" s="1140"/>
      <c r="C65" s="359" t="s">
        <v>104</v>
      </c>
      <c r="D65" s="360" t="s">
        <v>680</v>
      </c>
      <c r="E65" s="361" t="s">
        <v>681</v>
      </c>
      <c r="F65" s="359" t="s">
        <v>15</v>
      </c>
      <c r="G65" s="359" t="s">
        <v>3</v>
      </c>
      <c r="H65" s="1012" t="s">
        <v>100</v>
      </c>
      <c r="I65" s="1031">
        <v>129.216736</v>
      </c>
    </row>
    <row r="66" spans="2:10" ht="20.25" customHeight="1" x14ac:dyDescent="0.25">
      <c r="B66" s="1140"/>
      <c r="C66" s="362" t="s">
        <v>104</v>
      </c>
      <c r="D66" s="363" t="s">
        <v>682</v>
      </c>
      <c r="E66" s="364" t="s">
        <v>683</v>
      </c>
      <c r="F66" s="362" t="s">
        <v>22</v>
      </c>
      <c r="G66" s="362" t="s">
        <v>2</v>
      </c>
      <c r="H66" s="1012" t="s">
        <v>100</v>
      </c>
      <c r="I66" s="1029">
        <v>288.60000000000002</v>
      </c>
    </row>
    <row r="67" spans="2:10" ht="20.25" customHeight="1" x14ac:dyDescent="0.25">
      <c r="B67" s="1140"/>
      <c r="C67" s="359" t="s">
        <v>104</v>
      </c>
      <c r="D67" s="360" t="s">
        <v>152</v>
      </c>
      <c r="E67" s="361" t="s">
        <v>153</v>
      </c>
      <c r="F67" s="359" t="s">
        <v>107</v>
      </c>
      <c r="G67" s="359" t="s">
        <v>1</v>
      </c>
      <c r="H67" s="1012" t="s">
        <v>86</v>
      </c>
      <c r="I67" s="1028">
        <v>2792</v>
      </c>
    </row>
    <row r="68" spans="2:10" ht="20.25" customHeight="1" x14ac:dyDescent="0.25">
      <c r="B68" s="1140"/>
      <c r="C68" s="362" t="s">
        <v>104</v>
      </c>
      <c r="D68" s="363" t="s">
        <v>154</v>
      </c>
      <c r="E68" s="364" t="s">
        <v>155</v>
      </c>
      <c r="F68" s="362" t="s">
        <v>32</v>
      </c>
      <c r="G68" s="362" t="s">
        <v>4</v>
      </c>
      <c r="H68" s="1012" t="s">
        <v>86</v>
      </c>
      <c r="I68" s="1029">
        <v>90.4</v>
      </c>
    </row>
    <row r="69" spans="2:10" ht="20.25" customHeight="1" x14ac:dyDescent="0.25">
      <c r="B69" s="1140"/>
      <c r="C69" s="359" t="s">
        <v>104</v>
      </c>
      <c r="D69" s="360" t="s">
        <v>94</v>
      </c>
      <c r="E69" s="361" t="s">
        <v>21</v>
      </c>
      <c r="F69" s="359" t="s">
        <v>22</v>
      </c>
      <c r="G69" s="359" t="s">
        <v>1</v>
      </c>
      <c r="H69" s="1014" t="s">
        <v>89</v>
      </c>
      <c r="I69" s="1031">
        <v>2500</v>
      </c>
    </row>
    <row r="70" spans="2:10" ht="20.25" customHeight="1" x14ac:dyDescent="0.25">
      <c r="B70" s="1140"/>
      <c r="C70" s="1032" t="s">
        <v>104</v>
      </c>
      <c r="D70" s="1033" t="s">
        <v>95</v>
      </c>
      <c r="E70" s="1034" t="s">
        <v>96</v>
      </c>
      <c r="F70" s="1035" t="s">
        <v>19</v>
      </c>
      <c r="G70" s="1035" t="s">
        <v>1</v>
      </c>
      <c r="H70" s="1036" t="s">
        <v>89</v>
      </c>
      <c r="I70" s="1037">
        <v>1900</v>
      </c>
    </row>
    <row r="71" spans="2:10" ht="15.75" thickBot="1" x14ac:dyDescent="0.3">
      <c r="B71" s="370"/>
      <c r="C71" s="370"/>
      <c r="D71" s="370"/>
      <c r="E71" s="370"/>
      <c r="F71" s="370"/>
      <c r="G71" s="370"/>
      <c r="H71" s="370"/>
      <c r="I71" s="370"/>
    </row>
    <row r="72" spans="2:10" ht="15.75" thickBot="1" x14ac:dyDescent="0.3">
      <c r="B72" s="371" t="s">
        <v>0</v>
      </c>
      <c r="C72" s="372">
        <v>66</v>
      </c>
      <c r="D72" s="371" t="s">
        <v>157</v>
      </c>
      <c r="E72" s="371"/>
      <c r="F72" s="372"/>
      <c r="G72" s="372"/>
      <c r="H72" s="372"/>
      <c r="I72" s="1038">
        <f>SUM(I5:I70)</f>
        <v>64075.391803284001</v>
      </c>
    </row>
    <row r="74" spans="2:10" ht="14.25" customHeight="1" x14ac:dyDescent="0.25">
      <c r="B74" s="578" t="s">
        <v>406</v>
      </c>
      <c r="C74" s="578"/>
      <c r="D74" s="578"/>
      <c r="E74" s="580"/>
      <c r="F74" s="578"/>
      <c r="G74" s="578"/>
      <c r="H74" s="578"/>
      <c r="I74" s="578"/>
    </row>
    <row r="75" spans="2:10" ht="28.5" customHeight="1" x14ac:dyDescent="0.25">
      <c r="B75" s="1141" t="s">
        <v>408</v>
      </c>
      <c r="C75" s="1141"/>
      <c r="D75" s="1141"/>
      <c r="E75" s="1141"/>
      <c r="F75" s="1141"/>
      <c r="G75" s="1141"/>
      <c r="H75" s="1141"/>
      <c r="I75" s="1141"/>
    </row>
    <row r="76" spans="2:10" ht="14.25" customHeight="1" x14ac:dyDescent="0.25">
      <c r="B76" s="579" t="s">
        <v>409</v>
      </c>
      <c r="C76" s="579"/>
      <c r="D76" s="579"/>
      <c r="E76" s="581"/>
      <c r="F76" s="579"/>
      <c r="G76" s="579"/>
      <c r="H76" s="579"/>
      <c r="I76" s="579"/>
    </row>
    <row r="77" spans="2:10" ht="26.25" customHeight="1" x14ac:dyDescent="0.25">
      <c r="B77" s="1142" t="s">
        <v>407</v>
      </c>
      <c r="C77" s="1142"/>
      <c r="D77" s="1142"/>
      <c r="E77" s="1142"/>
      <c r="F77" s="1142"/>
      <c r="G77" s="1142"/>
      <c r="H77" s="1142"/>
      <c r="I77" s="1142"/>
      <c r="J77" s="1142"/>
    </row>
  </sheetData>
  <mergeCells count="4">
    <mergeCell ref="B2:I2"/>
    <mergeCell ref="B27:B70"/>
    <mergeCell ref="B75:I75"/>
    <mergeCell ref="B77:J77"/>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80"/>
  <sheetViews>
    <sheetView showGridLines="0" view="pageBreakPreview" zoomScaleNormal="100" zoomScaleSheetLayoutView="100" workbookViewId="0">
      <selection sqref="A1:M80"/>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53" t="s">
        <v>822</v>
      </c>
      <c r="C2" s="1153"/>
      <c r="D2" s="1153"/>
      <c r="E2" s="1153"/>
      <c r="F2" s="1153"/>
      <c r="G2" s="1153"/>
      <c r="H2" s="1153"/>
      <c r="I2" s="1153"/>
      <c r="J2" s="1153"/>
      <c r="K2" s="1153"/>
      <c r="L2" s="1153"/>
    </row>
    <row r="4" spans="2:13" s="26" customFormat="1" ht="48.75" customHeight="1" x14ac:dyDescent="0.25">
      <c r="B4" s="377" t="s">
        <v>6</v>
      </c>
      <c r="C4" s="377" t="s">
        <v>7</v>
      </c>
      <c r="D4" s="377" t="s">
        <v>8</v>
      </c>
      <c r="E4" s="377" t="s">
        <v>166</v>
      </c>
      <c r="F4" s="377" t="s">
        <v>9</v>
      </c>
      <c r="G4" s="377" t="s">
        <v>10</v>
      </c>
      <c r="H4" s="377" t="s">
        <v>11</v>
      </c>
      <c r="I4" s="377" t="s">
        <v>12</v>
      </c>
      <c r="J4" s="377" t="s">
        <v>550</v>
      </c>
      <c r="K4" s="377" t="s">
        <v>551</v>
      </c>
      <c r="L4" s="377" t="s">
        <v>167</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44" t="s">
        <v>552</v>
      </c>
      <c r="C6" s="914" t="s">
        <v>553</v>
      </c>
      <c r="D6" s="915" t="s">
        <v>420</v>
      </c>
      <c r="E6" s="915" t="s">
        <v>27</v>
      </c>
      <c r="F6" s="915" t="s">
        <v>14</v>
      </c>
      <c r="G6" s="915" t="s">
        <v>1</v>
      </c>
      <c r="H6" s="916" t="s">
        <v>412</v>
      </c>
      <c r="I6" s="917">
        <v>45950</v>
      </c>
      <c r="J6" s="686" t="s">
        <v>215</v>
      </c>
      <c r="K6" s="686" t="s">
        <v>215</v>
      </c>
      <c r="L6" s="687">
        <v>1</v>
      </c>
    </row>
    <row r="7" spans="2:13" ht="18" customHeight="1" x14ac:dyDescent="0.25">
      <c r="B7" s="1145"/>
      <c r="C7" s="918" t="s">
        <v>555</v>
      </c>
      <c r="D7" s="919" t="s">
        <v>382</v>
      </c>
      <c r="E7" s="919" t="s">
        <v>36</v>
      </c>
      <c r="F7" s="919" t="s">
        <v>14</v>
      </c>
      <c r="G7" s="919" t="s">
        <v>1</v>
      </c>
      <c r="H7" s="920" t="s">
        <v>415</v>
      </c>
      <c r="I7" s="921">
        <v>45824</v>
      </c>
      <c r="J7" s="688" t="s">
        <v>215</v>
      </c>
      <c r="K7" s="688" t="s">
        <v>215</v>
      </c>
      <c r="L7" s="689">
        <v>21</v>
      </c>
    </row>
    <row r="8" spans="2:13" ht="18" customHeight="1" x14ac:dyDescent="0.25">
      <c r="B8" s="1145"/>
      <c r="C8" s="918" t="s">
        <v>775</v>
      </c>
      <c r="D8" s="919" t="s">
        <v>776</v>
      </c>
      <c r="E8" s="919" t="s">
        <v>42</v>
      </c>
      <c r="F8" s="919" t="s">
        <v>14</v>
      </c>
      <c r="G8" s="919" t="s">
        <v>2</v>
      </c>
      <c r="H8" s="920" t="s">
        <v>412</v>
      </c>
      <c r="I8" s="921" t="s">
        <v>554</v>
      </c>
      <c r="J8" s="921" t="s">
        <v>215</v>
      </c>
      <c r="K8" s="688" t="s">
        <v>215</v>
      </c>
      <c r="L8" s="689">
        <v>4.3106799999999996</v>
      </c>
    </row>
    <row r="9" spans="2:13" ht="18" customHeight="1" x14ac:dyDescent="0.25">
      <c r="B9" s="1145"/>
      <c r="C9" s="918" t="s">
        <v>174</v>
      </c>
      <c r="D9" s="919" t="s">
        <v>414</v>
      </c>
      <c r="E9" s="919" t="s">
        <v>33</v>
      </c>
      <c r="F9" s="919" t="s">
        <v>14</v>
      </c>
      <c r="G9" s="919" t="s">
        <v>4</v>
      </c>
      <c r="H9" s="920" t="s">
        <v>23</v>
      </c>
      <c r="I9" s="921">
        <v>45411</v>
      </c>
      <c r="J9" s="921" t="s">
        <v>215</v>
      </c>
      <c r="K9" s="688" t="s">
        <v>215</v>
      </c>
      <c r="L9" s="689">
        <v>5</v>
      </c>
    </row>
    <row r="10" spans="2:13" s="34" customFormat="1" ht="18" customHeight="1" x14ac:dyDescent="0.25">
      <c r="B10" s="1145"/>
      <c r="C10" s="918" t="s">
        <v>777</v>
      </c>
      <c r="D10" s="919" t="s">
        <v>41</v>
      </c>
      <c r="E10" s="919" t="s">
        <v>36</v>
      </c>
      <c r="F10" s="919" t="s">
        <v>14</v>
      </c>
      <c r="G10" s="919" t="s">
        <v>1</v>
      </c>
      <c r="H10" s="920" t="s">
        <v>412</v>
      </c>
      <c r="I10" s="921" t="s">
        <v>554</v>
      </c>
      <c r="J10" s="921" t="s">
        <v>215</v>
      </c>
      <c r="K10" s="688" t="s">
        <v>215</v>
      </c>
      <c r="L10" s="689">
        <v>2</v>
      </c>
      <c r="M10" s="35"/>
    </row>
    <row r="11" spans="2:13" ht="18" customHeight="1" x14ac:dyDescent="0.25">
      <c r="B11" s="1145"/>
      <c r="C11" s="918" t="s">
        <v>778</v>
      </c>
      <c r="D11" s="919" t="s">
        <v>656</v>
      </c>
      <c r="E11" s="919" t="s">
        <v>25</v>
      </c>
      <c r="F11" s="919" t="s">
        <v>20</v>
      </c>
      <c r="G11" s="919" t="s">
        <v>1</v>
      </c>
      <c r="H11" s="920" t="s">
        <v>412</v>
      </c>
      <c r="I11" s="921" t="s">
        <v>554</v>
      </c>
      <c r="J11" s="921" t="s">
        <v>215</v>
      </c>
      <c r="K11" s="688" t="s">
        <v>215</v>
      </c>
      <c r="L11" s="689">
        <v>5.2240000000000002</v>
      </c>
    </row>
    <row r="12" spans="2:13" ht="18" customHeight="1" x14ac:dyDescent="0.25">
      <c r="B12" s="1145"/>
      <c r="C12" s="918" t="s">
        <v>779</v>
      </c>
      <c r="D12" s="919" t="s">
        <v>120</v>
      </c>
      <c r="E12" s="919" t="s">
        <v>36</v>
      </c>
      <c r="F12" s="919" t="s">
        <v>20</v>
      </c>
      <c r="G12" s="919" t="s">
        <v>1</v>
      </c>
      <c r="H12" s="920" t="s">
        <v>412</v>
      </c>
      <c r="I12" s="921" t="s">
        <v>554</v>
      </c>
      <c r="J12" s="921" t="s">
        <v>215</v>
      </c>
      <c r="K12" s="688" t="s">
        <v>215</v>
      </c>
      <c r="L12" s="689">
        <v>2.3894141835518399</v>
      </c>
    </row>
    <row r="13" spans="2:13" ht="18" customHeight="1" x14ac:dyDescent="0.25">
      <c r="B13" s="1145"/>
      <c r="C13" s="918" t="s">
        <v>780</v>
      </c>
      <c r="D13" s="919" t="s">
        <v>781</v>
      </c>
      <c r="E13" s="919" t="s">
        <v>26</v>
      </c>
      <c r="F13" s="919" t="s">
        <v>14</v>
      </c>
      <c r="G13" s="919" t="s">
        <v>2</v>
      </c>
      <c r="H13" s="920" t="s">
        <v>412</v>
      </c>
      <c r="I13" s="921" t="s">
        <v>554</v>
      </c>
      <c r="J13" s="921" t="s">
        <v>215</v>
      </c>
      <c r="K13" s="688" t="s">
        <v>215</v>
      </c>
      <c r="L13" s="689">
        <v>13.5</v>
      </c>
    </row>
    <row r="14" spans="2:13" ht="18" customHeight="1" x14ac:dyDescent="0.25">
      <c r="B14" s="1145"/>
      <c r="C14" s="918" t="s">
        <v>563</v>
      </c>
      <c r="D14" s="919" t="s">
        <v>564</v>
      </c>
      <c r="E14" s="919" t="s">
        <v>36</v>
      </c>
      <c r="F14" s="919" t="s">
        <v>14</v>
      </c>
      <c r="G14" s="919" t="s">
        <v>1</v>
      </c>
      <c r="H14" s="920" t="s">
        <v>565</v>
      </c>
      <c r="I14" s="921">
        <v>45586</v>
      </c>
      <c r="J14" s="921" t="s">
        <v>215</v>
      </c>
      <c r="K14" s="688" t="s">
        <v>215</v>
      </c>
      <c r="L14" s="689">
        <v>21</v>
      </c>
    </row>
    <row r="15" spans="2:13" ht="18" customHeight="1" x14ac:dyDescent="0.25">
      <c r="B15" s="1145"/>
      <c r="C15" s="918" t="s">
        <v>782</v>
      </c>
      <c r="D15" s="919" t="s">
        <v>783</v>
      </c>
      <c r="E15" s="919" t="s">
        <v>19</v>
      </c>
      <c r="F15" s="919" t="s">
        <v>14</v>
      </c>
      <c r="G15" s="919" t="s">
        <v>1</v>
      </c>
      <c r="H15" s="920" t="s">
        <v>168</v>
      </c>
      <c r="I15" s="921">
        <v>45714</v>
      </c>
      <c r="J15" s="921" t="s">
        <v>215</v>
      </c>
      <c r="K15" s="688" t="s">
        <v>215</v>
      </c>
      <c r="L15" s="689">
        <v>3.6546500000000002</v>
      </c>
    </row>
    <row r="16" spans="2:13" ht="18" customHeight="1" x14ac:dyDescent="0.25">
      <c r="B16" s="1145"/>
      <c r="C16" s="918" t="s">
        <v>44</v>
      </c>
      <c r="D16" s="919" t="s">
        <v>45</v>
      </c>
      <c r="E16" s="919" t="s">
        <v>25</v>
      </c>
      <c r="F16" s="919" t="s">
        <v>14</v>
      </c>
      <c r="G16" s="919" t="s">
        <v>4</v>
      </c>
      <c r="H16" s="920" t="s">
        <v>412</v>
      </c>
      <c r="I16" s="921">
        <v>45169</v>
      </c>
      <c r="J16" s="921" t="s">
        <v>215</v>
      </c>
      <c r="K16" s="688" t="s">
        <v>215</v>
      </c>
      <c r="L16" s="689">
        <v>5.1735199999999999</v>
      </c>
    </row>
    <row r="17" spans="2:13" s="34" customFormat="1" ht="18" customHeight="1" x14ac:dyDescent="0.25">
      <c r="B17" s="1145"/>
      <c r="C17" s="918" t="s">
        <v>566</v>
      </c>
      <c r="D17" s="919" t="s">
        <v>126</v>
      </c>
      <c r="E17" s="919" t="s">
        <v>22</v>
      </c>
      <c r="F17" s="919" t="s">
        <v>14</v>
      </c>
      <c r="G17" s="919" t="s">
        <v>1</v>
      </c>
      <c r="H17" s="920" t="s">
        <v>567</v>
      </c>
      <c r="I17" s="921">
        <v>45317</v>
      </c>
      <c r="J17" s="921" t="s">
        <v>215</v>
      </c>
      <c r="K17" s="688" t="s">
        <v>215</v>
      </c>
      <c r="L17" s="689">
        <v>10</v>
      </c>
      <c r="M17" s="35"/>
    </row>
    <row r="18" spans="2:13" s="34" customFormat="1" ht="18" customHeight="1" x14ac:dyDescent="0.25">
      <c r="B18" s="1145"/>
      <c r="C18" s="918" t="s">
        <v>784</v>
      </c>
      <c r="D18" s="919" t="s">
        <v>557</v>
      </c>
      <c r="E18" s="919" t="s">
        <v>36</v>
      </c>
      <c r="F18" s="919" t="s">
        <v>14</v>
      </c>
      <c r="G18" s="919" t="s">
        <v>2</v>
      </c>
      <c r="H18" s="920" t="s">
        <v>412</v>
      </c>
      <c r="I18" s="921" t="s">
        <v>554</v>
      </c>
      <c r="J18" s="921" t="s">
        <v>215</v>
      </c>
      <c r="K18" s="688" t="s">
        <v>215</v>
      </c>
      <c r="L18" s="689">
        <v>3.55</v>
      </c>
      <c r="M18" s="35"/>
    </row>
    <row r="19" spans="2:13" s="34" customFormat="1" ht="18" customHeight="1" x14ac:dyDescent="0.25">
      <c r="B19" s="1145"/>
      <c r="C19" s="918" t="s">
        <v>785</v>
      </c>
      <c r="D19" s="919" t="s">
        <v>786</v>
      </c>
      <c r="E19" s="919" t="s">
        <v>16</v>
      </c>
      <c r="F19" s="919" t="s">
        <v>14</v>
      </c>
      <c r="G19" s="919" t="s">
        <v>1</v>
      </c>
      <c r="H19" s="920" t="s">
        <v>168</v>
      </c>
      <c r="I19" s="921">
        <v>45719</v>
      </c>
      <c r="J19" s="921" t="s">
        <v>215</v>
      </c>
      <c r="K19" s="688" t="s">
        <v>215</v>
      </c>
      <c r="L19" s="689">
        <v>1.331</v>
      </c>
      <c r="M19" s="35"/>
    </row>
    <row r="20" spans="2:13" s="34" customFormat="1" ht="18" customHeight="1" x14ac:dyDescent="0.25">
      <c r="B20" s="1145"/>
      <c r="C20" s="918" t="s">
        <v>787</v>
      </c>
      <c r="D20" s="919" t="s">
        <v>788</v>
      </c>
      <c r="E20" s="919" t="s">
        <v>19</v>
      </c>
      <c r="F20" s="919" t="s">
        <v>14</v>
      </c>
      <c r="G20" s="919" t="s">
        <v>2</v>
      </c>
      <c r="H20" s="920" t="s">
        <v>48</v>
      </c>
      <c r="I20" s="921" t="s">
        <v>554</v>
      </c>
      <c r="J20" s="921" t="s">
        <v>215</v>
      </c>
      <c r="K20" s="688" t="s">
        <v>215</v>
      </c>
      <c r="L20" s="689">
        <v>12.35</v>
      </c>
      <c r="M20" s="35"/>
    </row>
    <row r="21" spans="2:13" s="34" customFormat="1" ht="18" customHeight="1" x14ac:dyDescent="0.25">
      <c r="B21" s="1145"/>
      <c r="C21" s="918" t="s">
        <v>570</v>
      </c>
      <c r="D21" s="919" t="s">
        <v>571</v>
      </c>
      <c r="E21" s="919" t="s">
        <v>33</v>
      </c>
      <c r="F21" s="919" t="s">
        <v>14</v>
      </c>
      <c r="G21" s="919" t="s">
        <v>572</v>
      </c>
      <c r="H21" s="920" t="s">
        <v>412</v>
      </c>
      <c r="I21" s="921" t="s">
        <v>554</v>
      </c>
      <c r="J21" s="921" t="s">
        <v>215</v>
      </c>
      <c r="K21" s="688" t="s">
        <v>215</v>
      </c>
      <c r="L21" s="689">
        <v>10.115399999999999</v>
      </c>
      <c r="M21" s="35"/>
    </row>
    <row r="22" spans="2:13" s="34" customFormat="1" ht="18" customHeight="1" x14ac:dyDescent="0.25">
      <c r="B22" s="1145"/>
      <c r="C22" s="918" t="s">
        <v>575</v>
      </c>
      <c r="D22" s="919" t="s">
        <v>576</v>
      </c>
      <c r="E22" s="919" t="s">
        <v>16</v>
      </c>
      <c r="F22" s="919" t="s">
        <v>14</v>
      </c>
      <c r="G22" s="919" t="s">
        <v>1</v>
      </c>
      <c r="H22" s="920" t="s">
        <v>168</v>
      </c>
      <c r="I22" s="921">
        <v>44888</v>
      </c>
      <c r="J22" s="921" t="s">
        <v>215</v>
      </c>
      <c r="K22" s="688" t="s">
        <v>215</v>
      </c>
      <c r="L22" s="689">
        <v>1.8</v>
      </c>
      <c r="M22" s="35"/>
    </row>
    <row r="23" spans="2:13" s="34" customFormat="1" ht="18" customHeight="1" x14ac:dyDescent="0.25">
      <c r="B23" s="1145"/>
      <c r="C23" s="918" t="s">
        <v>577</v>
      </c>
      <c r="D23" s="919" t="s">
        <v>120</v>
      </c>
      <c r="E23" s="919" t="s">
        <v>36</v>
      </c>
      <c r="F23" s="919" t="s">
        <v>20</v>
      </c>
      <c r="G23" s="919" t="s">
        <v>1</v>
      </c>
      <c r="H23" s="920" t="s">
        <v>412</v>
      </c>
      <c r="I23" s="921">
        <v>45631</v>
      </c>
      <c r="J23" s="921" t="s">
        <v>215</v>
      </c>
      <c r="K23" s="688" t="s">
        <v>215</v>
      </c>
      <c r="L23" s="689">
        <v>3.5156000000000001</v>
      </c>
      <c r="M23" s="35"/>
    </row>
    <row r="24" spans="2:13" s="34" customFormat="1" ht="18" customHeight="1" x14ac:dyDescent="0.25">
      <c r="B24" s="1145"/>
      <c r="C24" s="918" t="s">
        <v>789</v>
      </c>
      <c r="D24" s="919" t="s">
        <v>84</v>
      </c>
      <c r="E24" s="919" t="s">
        <v>15</v>
      </c>
      <c r="F24" s="919" t="s">
        <v>20</v>
      </c>
      <c r="G24" s="919" t="s">
        <v>240</v>
      </c>
      <c r="H24" s="920" t="s">
        <v>412</v>
      </c>
      <c r="I24" s="921" t="s">
        <v>554</v>
      </c>
      <c r="J24" s="921" t="s">
        <v>215</v>
      </c>
      <c r="K24" s="688" t="s">
        <v>215</v>
      </c>
      <c r="L24" s="689">
        <v>4</v>
      </c>
      <c r="M24" s="35"/>
    </row>
    <row r="25" spans="2:13" s="34" customFormat="1" ht="18" customHeight="1" x14ac:dyDescent="0.25">
      <c r="B25" s="1145"/>
      <c r="C25" s="918" t="s">
        <v>191</v>
      </c>
      <c r="D25" s="919" t="s">
        <v>35</v>
      </c>
      <c r="E25" s="919" t="s">
        <v>19</v>
      </c>
      <c r="F25" s="919" t="s">
        <v>14</v>
      </c>
      <c r="G25" s="919" t="s">
        <v>1</v>
      </c>
      <c r="H25" s="920" t="s">
        <v>17</v>
      </c>
      <c r="I25" s="921" t="s">
        <v>554</v>
      </c>
      <c r="J25" s="921" t="s">
        <v>215</v>
      </c>
      <c r="K25" s="688" t="s">
        <v>215</v>
      </c>
      <c r="L25" s="690">
        <v>12.1</v>
      </c>
      <c r="M25" s="35"/>
    </row>
    <row r="26" spans="2:13" s="34" customFormat="1" ht="18" customHeight="1" x14ac:dyDescent="0.25">
      <c r="B26" s="1145"/>
      <c r="C26" s="918" t="s">
        <v>578</v>
      </c>
      <c r="D26" s="919" t="s">
        <v>579</v>
      </c>
      <c r="E26" s="919" t="s">
        <v>13</v>
      </c>
      <c r="F26" s="919" t="s">
        <v>20</v>
      </c>
      <c r="G26" s="919" t="s">
        <v>2</v>
      </c>
      <c r="H26" s="920" t="s">
        <v>412</v>
      </c>
      <c r="I26" s="921" t="s">
        <v>554</v>
      </c>
      <c r="J26" s="921" t="s">
        <v>215</v>
      </c>
      <c r="K26" s="688" t="s">
        <v>215</v>
      </c>
      <c r="L26" s="689">
        <v>1.2479882199999999</v>
      </c>
      <c r="M26" s="35"/>
    </row>
    <row r="27" spans="2:13" s="34" customFormat="1" ht="18" customHeight="1" x14ac:dyDescent="0.25">
      <c r="B27" s="1145"/>
      <c r="C27" s="918" t="s">
        <v>790</v>
      </c>
      <c r="D27" s="919" t="s">
        <v>791</v>
      </c>
      <c r="E27" s="919" t="s">
        <v>19</v>
      </c>
      <c r="F27" s="919" t="s">
        <v>14</v>
      </c>
      <c r="G27" s="919" t="s">
        <v>1</v>
      </c>
      <c r="H27" s="920" t="s">
        <v>412</v>
      </c>
      <c r="I27" s="921">
        <v>46052</v>
      </c>
      <c r="J27" s="921" t="s">
        <v>215</v>
      </c>
      <c r="K27" s="688" t="s">
        <v>215</v>
      </c>
      <c r="L27" s="689">
        <v>6</v>
      </c>
      <c r="M27" s="35"/>
    </row>
    <row r="28" spans="2:13" s="34" customFormat="1" ht="18" customHeight="1" x14ac:dyDescent="0.25">
      <c r="B28" s="1145"/>
      <c r="C28" s="918" t="s">
        <v>792</v>
      </c>
      <c r="D28" s="919" t="s">
        <v>30</v>
      </c>
      <c r="E28" s="919" t="s">
        <v>27</v>
      </c>
      <c r="F28" s="919" t="s">
        <v>20</v>
      </c>
      <c r="G28" s="919" t="s">
        <v>4</v>
      </c>
      <c r="H28" s="920" t="s">
        <v>415</v>
      </c>
      <c r="I28" s="921" t="s">
        <v>554</v>
      </c>
      <c r="J28" s="921" t="s">
        <v>215</v>
      </c>
      <c r="K28" s="688" t="s">
        <v>215</v>
      </c>
      <c r="L28" s="689">
        <v>11.844078</v>
      </c>
      <c r="M28" s="35"/>
    </row>
    <row r="29" spans="2:13" s="34" customFormat="1" ht="18" customHeight="1" x14ac:dyDescent="0.25">
      <c r="B29" s="1145"/>
      <c r="C29" s="918" t="s">
        <v>169</v>
      </c>
      <c r="D29" s="922" t="s">
        <v>580</v>
      </c>
      <c r="E29" s="919" t="s">
        <v>33</v>
      </c>
      <c r="F29" s="919" t="s">
        <v>14</v>
      </c>
      <c r="G29" s="919" t="s">
        <v>1</v>
      </c>
      <c r="H29" s="920" t="s">
        <v>48</v>
      </c>
      <c r="I29" s="921">
        <v>46010</v>
      </c>
      <c r="J29" s="921" t="s">
        <v>215</v>
      </c>
      <c r="K29" s="688" t="s">
        <v>215</v>
      </c>
      <c r="L29" s="689">
        <v>20</v>
      </c>
      <c r="M29" s="35"/>
    </row>
    <row r="30" spans="2:13" s="34" customFormat="1" ht="18" customHeight="1" x14ac:dyDescent="0.25">
      <c r="B30" s="1145"/>
      <c r="C30" s="918" t="s">
        <v>793</v>
      </c>
      <c r="D30" s="919" t="s">
        <v>120</v>
      </c>
      <c r="E30" s="919" t="s">
        <v>36</v>
      </c>
      <c r="F30" s="919" t="s">
        <v>20</v>
      </c>
      <c r="G30" s="919" t="s">
        <v>1</v>
      </c>
      <c r="H30" s="920" t="s">
        <v>412</v>
      </c>
      <c r="I30" s="921" t="s">
        <v>554</v>
      </c>
      <c r="J30" s="921" t="s">
        <v>215</v>
      </c>
      <c r="K30" s="688" t="s">
        <v>215</v>
      </c>
      <c r="L30" s="689">
        <v>2.3264314660309799</v>
      </c>
      <c r="M30" s="35"/>
    </row>
    <row r="31" spans="2:13" s="34" customFormat="1" ht="18" customHeight="1" x14ac:dyDescent="0.25">
      <c r="B31" s="1145"/>
      <c r="C31" s="918" t="s">
        <v>794</v>
      </c>
      <c r="D31" s="919" t="s">
        <v>795</v>
      </c>
      <c r="E31" s="919" t="s">
        <v>43</v>
      </c>
      <c r="F31" s="919" t="s">
        <v>14</v>
      </c>
      <c r="G31" s="919" t="s">
        <v>4</v>
      </c>
      <c r="H31" s="920" t="s">
        <v>412</v>
      </c>
      <c r="I31" s="921" t="s">
        <v>554</v>
      </c>
      <c r="J31" s="921" t="s">
        <v>215</v>
      </c>
      <c r="K31" s="688" t="s">
        <v>215</v>
      </c>
      <c r="L31" s="689">
        <v>2</v>
      </c>
      <c r="M31" s="35"/>
    </row>
    <row r="32" spans="2:13" s="34" customFormat="1" ht="18" customHeight="1" x14ac:dyDescent="0.25">
      <c r="B32" s="1145"/>
      <c r="C32" s="918" t="s">
        <v>796</v>
      </c>
      <c r="D32" s="919" t="s">
        <v>120</v>
      </c>
      <c r="E32" s="919" t="s">
        <v>36</v>
      </c>
      <c r="F32" s="919" t="s">
        <v>20</v>
      </c>
      <c r="G32" s="919" t="s">
        <v>1</v>
      </c>
      <c r="H32" s="920" t="s">
        <v>412</v>
      </c>
      <c r="I32" s="921">
        <v>46064</v>
      </c>
      <c r="J32" s="921" t="s">
        <v>215</v>
      </c>
      <c r="K32" s="688" t="s">
        <v>215</v>
      </c>
      <c r="L32" s="689">
        <v>2.2391787842669797</v>
      </c>
      <c r="M32" s="35"/>
    </row>
    <row r="33" spans="2:13" ht="18" customHeight="1" x14ac:dyDescent="0.25">
      <c r="B33" s="1145"/>
      <c r="C33" s="918" t="s">
        <v>582</v>
      </c>
      <c r="D33" s="919" t="s">
        <v>29</v>
      </c>
      <c r="E33" s="919" t="s">
        <v>26</v>
      </c>
      <c r="F33" s="919" t="s">
        <v>14</v>
      </c>
      <c r="G33" s="919" t="s">
        <v>1</v>
      </c>
      <c r="H33" s="920" t="s">
        <v>168</v>
      </c>
      <c r="I33" s="921">
        <v>44750</v>
      </c>
      <c r="J33" s="921" t="s">
        <v>215</v>
      </c>
      <c r="K33" s="688" t="s">
        <v>215</v>
      </c>
      <c r="L33" s="689">
        <v>1.6544000000000001</v>
      </c>
    </row>
    <row r="34" spans="2:13" ht="18" customHeight="1" x14ac:dyDescent="0.25">
      <c r="B34" s="1145"/>
      <c r="C34" s="918" t="s">
        <v>797</v>
      </c>
      <c r="D34" s="919" t="s">
        <v>38</v>
      </c>
      <c r="E34" s="919" t="s">
        <v>32</v>
      </c>
      <c r="F34" s="919" t="s">
        <v>14</v>
      </c>
      <c r="G34" s="919" t="s">
        <v>1</v>
      </c>
      <c r="H34" s="920" t="s">
        <v>412</v>
      </c>
      <c r="I34" s="921" t="s">
        <v>554</v>
      </c>
      <c r="J34" s="921" t="s">
        <v>215</v>
      </c>
      <c r="K34" s="688" t="s">
        <v>215</v>
      </c>
      <c r="L34" s="689">
        <v>1</v>
      </c>
    </row>
    <row r="35" spans="2:13" ht="18" customHeight="1" x14ac:dyDescent="0.25">
      <c r="B35" s="1145"/>
      <c r="C35" s="918" t="s">
        <v>798</v>
      </c>
      <c r="D35" s="919" t="s">
        <v>799</v>
      </c>
      <c r="E35" s="919" t="s">
        <v>15</v>
      </c>
      <c r="F35" s="919" t="s">
        <v>20</v>
      </c>
      <c r="G35" s="919" t="s">
        <v>4</v>
      </c>
      <c r="H35" s="920" t="s">
        <v>412</v>
      </c>
      <c r="I35" s="921" t="s">
        <v>554</v>
      </c>
      <c r="J35" s="921" t="s">
        <v>215</v>
      </c>
      <c r="K35" s="688" t="s">
        <v>215</v>
      </c>
      <c r="L35" s="689">
        <v>2.133</v>
      </c>
    </row>
    <row r="36" spans="2:13" ht="18" customHeight="1" x14ac:dyDescent="0.25">
      <c r="B36" s="1145"/>
      <c r="C36" s="918" t="s">
        <v>421</v>
      </c>
      <c r="D36" s="919" t="s">
        <v>34</v>
      </c>
      <c r="E36" s="919" t="s">
        <v>28</v>
      </c>
      <c r="F36" s="919" t="s">
        <v>20</v>
      </c>
      <c r="G36" s="919" t="s">
        <v>3</v>
      </c>
      <c r="H36" s="919" t="s">
        <v>17</v>
      </c>
      <c r="I36" s="923">
        <v>45569</v>
      </c>
      <c r="J36" s="921" t="s">
        <v>215</v>
      </c>
      <c r="K36" s="688" t="s">
        <v>215</v>
      </c>
      <c r="L36" s="689">
        <v>28.649262539999999</v>
      </c>
    </row>
    <row r="37" spans="2:13" ht="18" customHeight="1" x14ac:dyDescent="0.25">
      <c r="B37" s="1145"/>
      <c r="C37" s="918" t="s">
        <v>800</v>
      </c>
      <c r="D37" s="919" t="s">
        <v>30</v>
      </c>
      <c r="E37" s="919" t="s">
        <v>27</v>
      </c>
      <c r="F37" s="919" t="s">
        <v>20</v>
      </c>
      <c r="G37" s="919" t="s">
        <v>2</v>
      </c>
      <c r="H37" s="920" t="s">
        <v>412</v>
      </c>
      <c r="I37" s="921" t="s">
        <v>554</v>
      </c>
      <c r="J37" s="921" t="s">
        <v>215</v>
      </c>
      <c r="K37" s="688" t="s">
        <v>215</v>
      </c>
      <c r="L37" s="689">
        <v>2.5</v>
      </c>
    </row>
    <row r="38" spans="2:13" ht="18" customHeight="1" x14ac:dyDescent="0.25">
      <c r="B38" s="1145"/>
      <c r="C38" s="918" t="s">
        <v>583</v>
      </c>
      <c r="D38" s="919" t="s">
        <v>84</v>
      </c>
      <c r="E38" s="919" t="s">
        <v>26</v>
      </c>
      <c r="F38" s="919" t="s">
        <v>14</v>
      </c>
      <c r="G38" s="919" t="s">
        <v>2</v>
      </c>
      <c r="H38" s="920" t="s">
        <v>413</v>
      </c>
      <c r="I38" s="921" t="s">
        <v>554</v>
      </c>
      <c r="J38" s="921" t="s">
        <v>215</v>
      </c>
      <c r="K38" s="688" t="s">
        <v>215</v>
      </c>
      <c r="L38" s="689">
        <v>39.339342000000002</v>
      </c>
    </row>
    <row r="39" spans="2:13" ht="18" customHeight="1" x14ac:dyDescent="0.25">
      <c r="B39" s="1145"/>
      <c r="C39" s="924" t="s">
        <v>177</v>
      </c>
      <c r="D39" s="925" t="s">
        <v>584</v>
      </c>
      <c r="E39" s="925" t="s">
        <v>15</v>
      </c>
      <c r="F39" s="925" t="s">
        <v>20</v>
      </c>
      <c r="G39" s="925" t="s">
        <v>3</v>
      </c>
      <c r="H39" s="926" t="s">
        <v>412</v>
      </c>
      <c r="I39" s="923">
        <v>45026</v>
      </c>
      <c r="J39" s="921" t="s">
        <v>215</v>
      </c>
      <c r="K39" s="688" t="s">
        <v>215</v>
      </c>
      <c r="L39" s="692">
        <v>4.5</v>
      </c>
    </row>
    <row r="40" spans="2:13" s="34" customFormat="1" ht="18" customHeight="1" x14ac:dyDescent="0.25">
      <c r="B40" s="1145"/>
      <c r="C40" s="927" t="s">
        <v>801</v>
      </c>
      <c r="D40" s="922" t="s">
        <v>683</v>
      </c>
      <c r="E40" s="922" t="s">
        <v>22</v>
      </c>
      <c r="F40" s="922" t="s">
        <v>20</v>
      </c>
      <c r="G40" s="922" t="s">
        <v>2</v>
      </c>
      <c r="H40" s="928" t="s">
        <v>23</v>
      </c>
      <c r="I40" s="921" t="s">
        <v>554</v>
      </c>
      <c r="J40" s="921" t="s">
        <v>215</v>
      </c>
      <c r="K40" s="688" t="s">
        <v>215</v>
      </c>
      <c r="L40" s="694">
        <v>2.1233230000000001</v>
      </c>
      <c r="M40" s="35"/>
    </row>
    <row r="41" spans="2:13" s="34" customFormat="1" ht="18" customHeight="1" x14ac:dyDescent="0.25">
      <c r="B41" s="1145"/>
      <c r="C41" s="924" t="s">
        <v>802</v>
      </c>
      <c r="D41" s="925" t="s">
        <v>803</v>
      </c>
      <c r="E41" s="925" t="s">
        <v>27</v>
      </c>
      <c r="F41" s="925" t="s">
        <v>14</v>
      </c>
      <c r="G41" s="925" t="s">
        <v>2</v>
      </c>
      <c r="H41" s="925" t="s">
        <v>415</v>
      </c>
      <c r="I41" s="921" t="s">
        <v>554</v>
      </c>
      <c r="J41" s="929" t="s">
        <v>215</v>
      </c>
      <c r="K41" s="695" t="s">
        <v>215</v>
      </c>
      <c r="L41" s="692">
        <v>106.223</v>
      </c>
      <c r="M41" s="35"/>
    </row>
    <row r="42" spans="2:13" s="34" customFormat="1" ht="18" customHeight="1" x14ac:dyDescent="0.25">
      <c r="B42" s="1145"/>
      <c r="C42" s="927" t="s">
        <v>178</v>
      </c>
      <c r="D42" s="922" t="s">
        <v>40</v>
      </c>
      <c r="E42" s="922" t="s">
        <v>16</v>
      </c>
      <c r="F42" s="922" t="s">
        <v>14</v>
      </c>
      <c r="G42" s="922" t="s">
        <v>1</v>
      </c>
      <c r="H42" s="928" t="s">
        <v>415</v>
      </c>
      <c r="I42" s="921" t="s">
        <v>554</v>
      </c>
      <c r="J42" s="693" t="s">
        <v>215</v>
      </c>
      <c r="K42" s="693" t="s">
        <v>215</v>
      </c>
      <c r="L42" s="694">
        <v>6.25</v>
      </c>
      <c r="M42" s="35"/>
    </row>
    <row r="43" spans="2:13" s="34" customFormat="1" ht="18" customHeight="1" x14ac:dyDescent="0.25">
      <c r="B43" s="1145"/>
      <c r="C43" s="924" t="s">
        <v>170</v>
      </c>
      <c r="D43" s="925" t="s">
        <v>84</v>
      </c>
      <c r="E43" s="925" t="s">
        <v>19</v>
      </c>
      <c r="F43" s="925" t="s">
        <v>20</v>
      </c>
      <c r="G43" s="925" t="s">
        <v>2</v>
      </c>
      <c r="H43" s="925" t="s">
        <v>413</v>
      </c>
      <c r="I43" s="921" t="s">
        <v>554</v>
      </c>
      <c r="J43" s="695" t="s">
        <v>215</v>
      </c>
      <c r="K43" s="695" t="s">
        <v>215</v>
      </c>
      <c r="L43" s="692">
        <v>106.95807787999999</v>
      </c>
      <c r="M43" s="35"/>
    </row>
    <row r="44" spans="2:13" ht="18" customHeight="1" x14ac:dyDescent="0.25">
      <c r="B44" s="1145"/>
      <c r="C44" s="927" t="s">
        <v>424</v>
      </c>
      <c r="D44" s="922" t="s">
        <v>171</v>
      </c>
      <c r="E44" s="922" t="s">
        <v>26</v>
      </c>
      <c r="F44" s="922" t="s">
        <v>14</v>
      </c>
      <c r="G44" s="922" t="s">
        <v>4</v>
      </c>
      <c r="H44" s="928" t="s">
        <v>412</v>
      </c>
      <c r="I44" s="930">
        <v>45323</v>
      </c>
      <c r="J44" s="693" t="s">
        <v>215</v>
      </c>
      <c r="K44" s="693" t="s">
        <v>215</v>
      </c>
      <c r="L44" s="694">
        <v>2.8290000000000002</v>
      </c>
    </row>
    <row r="45" spans="2:13" ht="18" customHeight="1" x14ac:dyDescent="0.25">
      <c r="B45" s="1145"/>
      <c r="C45" s="924" t="s">
        <v>804</v>
      </c>
      <c r="D45" s="925" t="s">
        <v>102</v>
      </c>
      <c r="E45" s="925" t="s">
        <v>36</v>
      </c>
      <c r="F45" s="925" t="s">
        <v>14</v>
      </c>
      <c r="G45" s="925" t="s">
        <v>1</v>
      </c>
      <c r="H45" s="926" t="s">
        <v>567</v>
      </c>
      <c r="I45" s="921" t="s">
        <v>554</v>
      </c>
      <c r="J45" s="691" t="s">
        <v>215</v>
      </c>
      <c r="K45" s="691" t="s">
        <v>215</v>
      </c>
      <c r="L45" s="692">
        <v>36.784225999999997</v>
      </c>
    </row>
    <row r="46" spans="2:13" ht="18" customHeight="1" thickBot="1" x14ac:dyDescent="0.3">
      <c r="B46" s="1146"/>
      <c r="C46" s="931" t="s">
        <v>805</v>
      </c>
      <c r="D46" s="932" t="s">
        <v>806</v>
      </c>
      <c r="E46" s="932" t="s">
        <v>13</v>
      </c>
      <c r="F46" s="932" t="s">
        <v>14</v>
      </c>
      <c r="G46" s="932" t="s">
        <v>2</v>
      </c>
      <c r="H46" s="932" t="s">
        <v>412</v>
      </c>
      <c r="I46" s="933" t="s">
        <v>554</v>
      </c>
      <c r="J46" s="696" t="s">
        <v>215</v>
      </c>
      <c r="K46" s="696" t="s">
        <v>215</v>
      </c>
      <c r="L46" s="697">
        <v>2.2961399999999998</v>
      </c>
    </row>
    <row r="47" spans="2:13" s="34" customFormat="1" ht="18" customHeight="1" thickTop="1" x14ac:dyDescent="0.25">
      <c r="B47" s="1147" t="s">
        <v>586</v>
      </c>
      <c r="C47" s="698" t="s">
        <v>172</v>
      </c>
      <c r="D47" s="699" t="s">
        <v>173</v>
      </c>
      <c r="E47" s="699" t="s">
        <v>15</v>
      </c>
      <c r="F47" s="699" t="s">
        <v>20</v>
      </c>
      <c r="G47" s="699" t="s">
        <v>240</v>
      </c>
      <c r="H47" s="700" t="s">
        <v>48</v>
      </c>
      <c r="I47" s="701">
        <v>45280</v>
      </c>
      <c r="J47" s="701">
        <v>45343</v>
      </c>
      <c r="K47" s="934" t="s">
        <v>215</v>
      </c>
      <c r="L47" s="702">
        <v>3.5739999999999998</v>
      </c>
      <c r="M47" s="35"/>
    </row>
    <row r="48" spans="2:13" s="34" customFormat="1" ht="18" customHeight="1" x14ac:dyDescent="0.25">
      <c r="B48" s="1148"/>
      <c r="C48" s="935" t="s">
        <v>807</v>
      </c>
      <c r="D48" s="936" t="s">
        <v>786</v>
      </c>
      <c r="E48" s="936" t="s">
        <v>28</v>
      </c>
      <c r="F48" s="936" t="s">
        <v>14</v>
      </c>
      <c r="G48" s="936" t="s">
        <v>1</v>
      </c>
      <c r="H48" s="937" t="s">
        <v>168</v>
      </c>
      <c r="I48" s="938">
        <v>46049</v>
      </c>
      <c r="J48" s="938" t="s">
        <v>554</v>
      </c>
      <c r="K48" s="939" t="s">
        <v>215</v>
      </c>
      <c r="L48" s="940">
        <v>4.83</v>
      </c>
      <c r="M48" s="35"/>
    </row>
    <row r="49" spans="2:13" s="34" customFormat="1" ht="18" customHeight="1" x14ac:dyDescent="0.25">
      <c r="B49" s="1148"/>
      <c r="C49" s="935" t="s">
        <v>556</v>
      </c>
      <c r="D49" s="936" t="s">
        <v>557</v>
      </c>
      <c r="E49" s="936" t="s">
        <v>42</v>
      </c>
      <c r="F49" s="936" t="s">
        <v>14</v>
      </c>
      <c r="G49" s="936" t="s">
        <v>2</v>
      </c>
      <c r="H49" s="937" t="s">
        <v>412</v>
      </c>
      <c r="I49" s="938">
        <v>45988</v>
      </c>
      <c r="J49" s="939">
        <v>46022</v>
      </c>
      <c r="K49" s="939" t="s">
        <v>215</v>
      </c>
      <c r="L49" s="940">
        <v>1.3298464999999999</v>
      </c>
      <c r="M49" s="35"/>
    </row>
    <row r="50" spans="2:13" s="34" customFormat="1" ht="18" customHeight="1" x14ac:dyDescent="0.25">
      <c r="B50" s="1148"/>
      <c r="C50" s="935" t="s">
        <v>558</v>
      </c>
      <c r="D50" s="936" t="s">
        <v>557</v>
      </c>
      <c r="E50" s="936" t="s">
        <v>42</v>
      </c>
      <c r="F50" s="936" t="s">
        <v>14</v>
      </c>
      <c r="G50" s="936" t="s">
        <v>2</v>
      </c>
      <c r="H50" s="937" t="s">
        <v>412</v>
      </c>
      <c r="I50" s="938">
        <v>46020</v>
      </c>
      <c r="J50" s="938">
        <v>46044</v>
      </c>
      <c r="K50" s="939" t="s">
        <v>215</v>
      </c>
      <c r="L50" s="940">
        <v>1.155</v>
      </c>
      <c r="M50" s="35"/>
    </row>
    <row r="51" spans="2:13" s="34" customFormat="1" ht="18" customHeight="1" x14ac:dyDescent="0.25">
      <c r="B51" s="1148"/>
      <c r="C51" s="935" t="s">
        <v>588</v>
      </c>
      <c r="D51" s="936" t="s">
        <v>587</v>
      </c>
      <c r="E51" s="936" t="s">
        <v>19</v>
      </c>
      <c r="F51" s="936" t="s">
        <v>14</v>
      </c>
      <c r="G51" s="936" t="s">
        <v>5</v>
      </c>
      <c r="H51" s="937" t="s">
        <v>168</v>
      </c>
      <c r="I51" s="938">
        <v>45673</v>
      </c>
      <c r="J51" s="938">
        <v>45705</v>
      </c>
      <c r="K51" s="939" t="s">
        <v>215</v>
      </c>
      <c r="L51" s="940">
        <v>2</v>
      </c>
      <c r="M51" s="35"/>
    </row>
    <row r="52" spans="2:13" s="34" customFormat="1" ht="18" customHeight="1" x14ac:dyDescent="0.25">
      <c r="B52" s="1148"/>
      <c r="C52" s="935" t="s">
        <v>559</v>
      </c>
      <c r="D52" s="936" t="s">
        <v>560</v>
      </c>
      <c r="E52" s="936" t="s">
        <v>118</v>
      </c>
      <c r="F52" s="936" t="s">
        <v>14</v>
      </c>
      <c r="G52" s="936" t="s">
        <v>1</v>
      </c>
      <c r="H52" s="937" t="s">
        <v>412</v>
      </c>
      <c r="I52" s="938">
        <v>45574</v>
      </c>
      <c r="J52" s="938">
        <v>45729</v>
      </c>
      <c r="K52" s="939" t="s">
        <v>215</v>
      </c>
      <c r="L52" s="940">
        <v>5.89</v>
      </c>
      <c r="M52" s="35"/>
    </row>
    <row r="53" spans="2:13" s="34" customFormat="1" ht="18" customHeight="1" x14ac:dyDescent="0.25">
      <c r="B53" s="1148"/>
      <c r="C53" s="935" t="s">
        <v>422</v>
      </c>
      <c r="D53" s="936" t="s">
        <v>423</v>
      </c>
      <c r="E53" s="936" t="s">
        <v>19</v>
      </c>
      <c r="F53" s="936" t="s">
        <v>14</v>
      </c>
      <c r="G53" s="936" t="s">
        <v>1</v>
      </c>
      <c r="H53" s="937" t="s">
        <v>412</v>
      </c>
      <c r="I53" s="938">
        <v>45243</v>
      </c>
      <c r="J53" s="938">
        <v>45287</v>
      </c>
      <c r="K53" s="939" t="s">
        <v>215</v>
      </c>
      <c r="L53" s="940">
        <v>1.0050399999999999</v>
      </c>
      <c r="M53" s="35"/>
    </row>
    <row r="54" spans="2:13" s="34" customFormat="1" ht="18" customHeight="1" x14ac:dyDescent="0.25">
      <c r="B54" s="1148"/>
      <c r="C54" s="941" t="s">
        <v>568</v>
      </c>
      <c r="D54" s="942" t="s">
        <v>569</v>
      </c>
      <c r="E54" s="942" t="s">
        <v>15</v>
      </c>
      <c r="F54" s="942" t="s">
        <v>20</v>
      </c>
      <c r="G54" s="942" t="s">
        <v>1</v>
      </c>
      <c r="H54" s="942" t="s">
        <v>412</v>
      </c>
      <c r="I54" s="943">
        <v>45770</v>
      </c>
      <c r="J54" s="943">
        <v>45784</v>
      </c>
      <c r="K54" s="944" t="s">
        <v>215</v>
      </c>
      <c r="L54" s="703">
        <v>5.63</v>
      </c>
      <c r="M54" s="35"/>
    </row>
    <row r="55" spans="2:13" s="34" customFormat="1" ht="18" customHeight="1" x14ac:dyDescent="0.25">
      <c r="B55" s="1148"/>
      <c r="C55" s="941" t="s">
        <v>808</v>
      </c>
      <c r="D55" s="942" t="s">
        <v>809</v>
      </c>
      <c r="E55" s="942" t="s">
        <v>19</v>
      </c>
      <c r="F55" s="942" t="s">
        <v>20</v>
      </c>
      <c r="G55" s="942" t="s">
        <v>1</v>
      </c>
      <c r="H55" s="942" t="s">
        <v>168</v>
      </c>
      <c r="I55" s="943">
        <v>45722</v>
      </c>
      <c r="J55" s="943">
        <v>46048</v>
      </c>
      <c r="K55" s="944" t="s">
        <v>215</v>
      </c>
      <c r="L55" s="703">
        <v>1.04</v>
      </c>
      <c r="M55" s="35"/>
    </row>
    <row r="56" spans="2:13" s="34" customFormat="1" ht="18" customHeight="1" x14ac:dyDescent="0.25">
      <c r="B56" s="1148"/>
      <c r="C56" s="945" t="s">
        <v>810</v>
      </c>
      <c r="D56" s="946" t="s">
        <v>776</v>
      </c>
      <c r="E56" s="946" t="s">
        <v>22</v>
      </c>
      <c r="F56" s="946" t="s">
        <v>20</v>
      </c>
      <c r="G56" s="946" t="s">
        <v>1</v>
      </c>
      <c r="H56" s="946" t="s">
        <v>168</v>
      </c>
      <c r="I56" s="947">
        <v>46021</v>
      </c>
      <c r="J56" s="947">
        <v>46043</v>
      </c>
      <c r="K56" s="948" t="s">
        <v>215</v>
      </c>
      <c r="L56" s="380">
        <v>1.75</v>
      </c>
      <c r="M56" s="35"/>
    </row>
    <row r="57" spans="2:13" s="34" customFormat="1" ht="18" customHeight="1" x14ac:dyDescent="0.25">
      <c r="B57" s="1148"/>
      <c r="C57" s="945" t="s">
        <v>811</v>
      </c>
      <c r="D57" s="946" t="s">
        <v>171</v>
      </c>
      <c r="E57" s="946" t="s">
        <v>32</v>
      </c>
      <c r="F57" s="946" t="s">
        <v>14</v>
      </c>
      <c r="G57" s="946" t="s">
        <v>1</v>
      </c>
      <c r="H57" s="946" t="s">
        <v>812</v>
      </c>
      <c r="I57" s="947">
        <v>45070</v>
      </c>
      <c r="J57" s="947">
        <v>45105</v>
      </c>
      <c r="K57" s="948" t="s">
        <v>215</v>
      </c>
      <c r="L57" s="380">
        <v>1.4350000000000001</v>
      </c>
      <c r="M57" s="35"/>
    </row>
    <row r="58" spans="2:13" s="34" customFormat="1" ht="18" customHeight="1" x14ac:dyDescent="0.25">
      <c r="B58" s="1148"/>
      <c r="C58" s="945" t="s">
        <v>176</v>
      </c>
      <c r="D58" s="946" t="s">
        <v>31</v>
      </c>
      <c r="E58" s="946" t="s">
        <v>16</v>
      </c>
      <c r="F58" s="946" t="s">
        <v>14</v>
      </c>
      <c r="G58" s="946" t="s">
        <v>3</v>
      </c>
      <c r="H58" s="946" t="s">
        <v>412</v>
      </c>
      <c r="I58" s="947">
        <v>45226</v>
      </c>
      <c r="J58" s="947">
        <v>45259</v>
      </c>
      <c r="K58" s="948" t="s">
        <v>215</v>
      </c>
      <c r="L58" s="380">
        <v>6.8250000000000002</v>
      </c>
      <c r="M58" s="35"/>
    </row>
    <row r="59" spans="2:13" s="34" customFormat="1" ht="18" customHeight="1" x14ac:dyDescent="0.25">
      <c r="B59" s="1148"/>
      <c r="C59" s="949" t="s">
        <v>417</v>
      </c>
      <c r="D59" s="950" t="s">
        <v>418</v>
      </c>
      <c r="E59" s="950" t="s">
        <v>33</v>
      </c>
      <c r="F59" s="950" t="s">
        <v>14</v>
      </c>
      <c r="G59" s="950" t="s">
        <v>2</v>
      </c>
      <c r="H59" s="950" t="s">
        <v>412</v>
      </c>
      <c r="I59" s="951">
        <v>45470</v>
      </c>
      <c r="J59" s="951">
        <v>45520</v>
      </c>
      <c r="K59" s="952" t="s">
        <v>215</v>
      </c>
      <c r="L59" s="704">
        <v>6.61</v>
      </c>
      <c r="M59" s="35"/>
    </row>
    <row r="60" spans="2:13" s="34" customFormat="1" ht="18" customHeight="1" x14ac:dyDescent="0.25">
      <c r="B60" s="1148"/>
      <c r="C60" s="705" t="s">
        <v>419</v>
      </c>
      <c r="D60" s="378" t="s">
        <v>38</v>
      </c>
      <c r="E60" s="378" t="s">
        <v>36</v>
      </c>
      <c r="F60" s="378" t="s">
        <v>14</v>
      </c>
      <c r="G60" s="378" t="s">
        <v>1</v>
      </c>
      <c r="H60" s="378" t="s">
        <v>412</v>
      </c>
      <c r="I60" s="379">
        <v>45462</v>
      </c>
      <c r="J60" s="379">
        <v>45519</v>
      </c>
      <c r="K60" s="948" t="s">
        <v>215</v>
      </c>
      <c r="L60" s="380">
        <v>1.1868653200000001</v>
      </c>
      <c r="M60" s="35"/>
    </row>
    <row r="61" spans="2:13" s="34" customFormat="1" ht="18" customHeight="1" x14ac:dyDescent="0.25">
      <c r="B61" s="1148"/>
      <c r="C61" s="705" t="s">
        <v>581</v>
      </c>
      <c r="D61" s="378" t="s">
        <v>40</v>
      </c>
      <c r="E61" s="378" t="s">
        <v>33</v>
      </c>
      <c r="F61" s="378" t="s">
        <v>20</v>
      </c>
      <c r="G61" s="378" t="s">
        <v>241</v>
      </c>
      <c r="H61" s="378" t="s">
        <v>17</v>
      </c>
      <c r="I61" s="379">
        <v>45979</v>
      </c>
      <c r="J61" s="379">
        <v>46021</v>
      </c>
      <c r="K61" s="948" t="s">
        <v>215</v>
      </c>
      <c r="L61" s="380">
        <v>104.5214</v>
      </c>
      <c r="M61" s="35"/>
    </row>
    <row r="62" spans="2:13" s="34" customFormat="1" ht="18" customHeight="1" x14ac:dyDescent="0.25">
      <c r="B62" s="1148"/>
      <c r="C62" s="953" t="s">
        <v>585</v>
      </c>
      <c r="D62" s="954" t="s">
        <v>171</v>
      </c>
      <c r="E62" s="954" t="s">
        <v>25</v>
      </c>
      <c r="F62" s="954" t="s">
        <v>14</v>
      </c>
      <c r="G62" s="954" t="s">
        <v>1</v>
      </c>
      <c r="H62" s="954" t="s">
        <v>412</v>
      </c>
      <c r="I62" s="955">
        <v>45978</v>
      </c>
      <c r="J62" s="956">
        <v>46002</v>
      </c>
      <c r="K62" s="957" t="s">
        <v>215</v>
      </c>
      <c r="L62" s="958">
        <v>2.7890000000000001</v>
      </c>
      <c r="M62" s="35"/>
    </row>
    <row r="63" spans="2:13" s="34" customFormat="1" ht="18" customHeight="1" thickBot="1" x14ac:dyDescent="0.3">
      <c r="B63" s="1149"/>
      <c r="C63" s="959" t="s">
        <v>589</v>
      </c>
      <c r="D63" s="946" t="s">
        <v>590</v>
      </c>
      <c r="E63" s="960" t="s">
        <v>32</v>
      </c>
      <c r="F63" s="960" t="s">
        <v>14</v>
      </c>
      <c r="G63" s="946" t="s">
        <v>1</v>
      </c>
      <c r="H63" s="946" t="s">
        <v>168</v>
      </c>
      <c r="I63" s="947">
        <v>45426</v>
      </c>
      <c r="J63" s="947">
        <v>45607</v>
      </c>
      <c r="K63" s="957" t="s">
        <v>215</v>
      </c>
      <c r="L63" s="380">
        <v>2.33</v>
      </c>
      <c r="M63" s="35"/>
    </row>
    <row r="64" spans="2:13" s="34" customFormat="1" ht="18" customHeight="1" thickTop="1" x14ac:dyDescent="0.25">
      <c r="B64" s="1150" t="s">
        <v>591</v>
      </c>
      <c r="C64" s="961" t="s">
        <v>411</v>
      </c>
      <c r="D64" s="962" t="s">
        <v>41</v>
      </c>
      <c r="E64" s="963" t="s">
        <v>36</v>
      </c>
      <c r="F64" s="963" t="s">
        <v>14</v>
      </c>
      <c r="G64" s="962" t="s">
        <v>1</v>
      </c>
      <c r="H64" s="962" t="s">
        <v>412</v>
      </c>
      <c r="I64" s="964">
        <v>45631</v>
      </c>
      <c r="J64" s="964">
        <v>45819</v>
      </c>
      <c r="K64" s="964" t="s">
        <v>554</v>
      </c>
      <c r="L64" s="706">
        <v>2.2999999999999998</v>
      </c>
      <c r="M64" s="35"/>
    </row>
    <row r="65" spans="2:13" s="34" customFormat="1" ht="18" customHeight="1" x14ac:dyDescent="0.25">
      <c r="B65" s="1151"/>
      <c r="C65" s="568" t="s">
        <v>592</v>
      </c>
      <c r="D65" s="382" t="s">
        <v>37</v>
      </c>
      <c r="E65" s="381" t="s">
        <v>39</v>
      </c>
      <c r="F65" s="381" t="s">
        <v>20</v>
      </c>
      <c r="G65" s="382" t="s">
        <v>1</v>
      </c>
      <c r="H65" s="382" t="s">
        <v>412</v>
      </c>
      <c r="I65" s="383">
        <v>45546</v>
      </c>
      <c r="J65" s="383">
        <v>45565</v>
      </c>
      <c r="K65" s="383" t="s">
        <v>554</v>
      </c>
      <c r="L65" s="384">
        <v>13.3</v>
      </c>
      <c r="M65" s="35"/>
    </row>
    <row r="66" spans="2:13" s="34" customFormat="1" ht="18" customHeight="1" x14ac:dyDescent="0.25">
      <c r="B66" s="1151"/>
      <c r="C66" s="568" t="s">
        <v>813</v>
      </c>
      <c r="D66" s="382" t="s">
        <v>561</v>
      </c>
      <c r="E66" s="381" t="s">
        <v>42</v>
      </c>
      <c r="F66" s="381" t="s">
        <v>14</v>
      </c>
      <c r="G66" s="382" t="s">
        <v>1</v>
      </c>
      <c r="H66" s="382" t="s">
        <v>168</v>
      </c>
      <c r="I66" s="383">
        <v>45995</v>
      </c>
      <c r="J66" s="383">
        <v>46005</v>
      </c>
      <c r="K66" s="383" t="s">
        <v>554</v>
      </c>
      <c r="L66" s="384">
        <v>4.4506620000000003</v>
      </c>
      <c r="M66" s="35"/>
    </row>
    <row r="67" spans="2:13" s="34" customFormat="1" ht="18" customHeight="1" x14ac:dyDescent="0.25">
      <c r="B67" s="1151"/>
      <c r="C67" s="568" t="s">
        <v>562</v>
      </c>
      <c r="D67" s="382" t="s">
        <v>171</v>
      </c>
      <c r="E67" s="381" t="s">
        <v>36</v>
      </c>
      <c r="F67" s="381" t="s">
        <v>14</v>
      </c>
      <c r="G67" s="382" t="s">
        <v>1</v>
      </c>
      <c r="H67" s="382" t="s">
        <v>412</v>
      </c>
      <c r="I67" s="383">
        <v>45812</v>
      </c>
      <c r="J67" s="383">
        <v>45834</v>
      </c>
      <c r="K67" s="383" t="s">
        <v>554</v>
      </c>
      <c r="L67" s="384">
        <v>3.694</v>
      </c>
      <c r="M67" s="35"/>
    </row>
    <row r="68" spans="2:13" s="34" customFormat="1" ht="18" customHeight="1" x14ac:dyDescent="0.25">
      <c r="B68" s="1151"/>
      <c r="C68" s="568" t="s">
        <v>175</v>
      </c>
      <c r="D68" s="382" t="s">
        <v>30</v>
      </c>
      <c r="E68" s="381" t="s">
        <v>27</v>
      </c>
      <c r="F68" s="381" t="s">
        <v>20</v>
      </c>
      <c r="G68" s="382" t="s">
        <v>4</v>
      </c>
      <c r="H68" s="382" t="s">
        <v>412</v>
      </c>
      <c r="I68" s="383">
        <v>45117</v>
      </c>
      <c r="J68" s="383">
        <v>45870</v>
      </c>
      <c r="K68" s="383" t="s">
        <v>554</v>
      </c>
      <c r="L68" s="384">
        <v>2.5</v>
      </c>
      <c r="M68" s="35"/>
    </row>
    <row r="69" spans="2:13" s="34" customFormat="1" ht="18" customHeight="1" x14ac:dyDescent="0.25">
      <c r="B69" s="1151"/>
      <c r="C69" s="568" t="s">
        <v>814</v>
      </c>
      <c r="D69" s="382" t="s">
        <v>815</v>
      </c>
      <c r="E69" s="381" t="s">
        <v>32</v>
      </c>
      <c r="F69" s="381" t="s">
        <v>14</v>
      </c>
      <c r="G69" s="382" t="s">
        <v>1</v>
      </c>
      <c r="H69" s="382" t="s">
        <v>412</v>
      </c>
      <c r="I69" s="383">
        <v>46020</v>
      </c>
      <c r="J69" s="383">
        <v>46034</v>
      </c>
      <c r="K69" s="383" t="s">
        <v>554</v>
      </c>
      <c r="L69" s="384">
        <v>15</v>
      </c>
      <c r="M69" s="35"/>
    </row>
    <row r="70" spans="2:13" s="34" customFormat="1" ht="18" customHeight="1" x14ac:dyDescent="0.25">
      <c r="B70" s="1151"/>
      <c r="C70" s="568" t="s">
        <v>573</v>
      </c>
      <c r="D70" s="382" t="s">
        <v>574</v>
      </c>
      <c r="E70" s="381" t="s">
        <v>25</v>
      </c>
      <c r="F70" s="381" t="s">
        <v>20</v>
      </c>
      <c r="G70" s="382" t="s">
        <v>4</v>
      </c>
      <c r="H70" s="382" t="s">
        <v>412</v>
      </c>
      <c r="I70" s="383">
        <v>45933</v>
      </c>
      <c r="J70" s="383">
        <v>45954</v>
      </c>
      <c r="K70" s="383" t="s">
        <v>554</v>
      </c>
      <c r="L70" s="384">
        <v>2.7280929999999999</v>
      </c>
      <c r="M70" s="35"/>
    </row>
    <row r="71" spans="2:13" s="34" customFormat="1" ht="18" customHeight="1" x14ac:dyDescent="0.25">
      <c r="B71" s="1151"/>
      <c r="C71" s="965" t="s">
        <v>816</v>
      </c>
      <c r="D71" s="382" t="s">
        <v>31</v>
      </c>
      <c r="E71" s="381" t="s">
        <v>107</v>
      </c>
      <c r="F71" s="381" t="s">
        <v>14</v>
      </c>
      <c r="G71" s="382" t="s">
        <v>1</v>
      </c>
      <c r="H71" s="382" t="s">
        <v>168</v>
      </c>
      <c r="I71" s="383">
        <v>45903</v>
      </c>
      <c r="J71" s="383">
        <v>45945</v>
      </c>
      <c r="K71" s="383" t="s">
        <v>554</v>
      </c>
      <c r="L71" s="384">
        <v>2.7280000000000002</v>
      </c>
      <c r="M71" s="35"/>
    </row>
    <row r="72" spans="2:13" s="34" customFormat="1" ht="18" customHeight="1" x14ac:dyDescent="0.25">
      <c r="B72" s="1151"/>
      <c r="C72" s="568" t="s">
        <v>46</v>
      </c>
      <c r="D72" s="31" t="s">
        <v>47</v>
      </c>
      <c r="E72" s="30" t="s">
        <v>16</v>
      </c>
      <c r="F72" s="30" t="s">
        <v>14</v>
      </c>
      <c r="G72" s="31" t="s">
        <v>3</v>
      </c>
      <c r="H72" s="31" t="s">
        <v>48</v>
      </c>
      <c r="I72" s="32">
        <v>46021</v>
      </c>
      <c r="J72" s="32">
        <v>46041</v>
      </c>
      <c r="K72" s="32" t="s">
        <v>554</v>
      </c>
      <c r="L72" s="33">
        <v>6.9361040000000003</v>
      </c>
      <c r="M72" s="35"/>
    </row>
    <row r="73" spans="2:13" s="34" customFormat="1" ht="18" customHeight="1" x14ac:dyDescent="0.25">
      <c r="B73" s="1151"/>
      <c r="C73" s="568" t="s">
        <v>416</v>
      </c>
      <c r="D73" s="381" t="s">
        <v>37</v>
      </c>
      <c r="E73" s="381" t="s">
        <v>39</v>
      </c>
      <c r="F73" s="381" t="s">
        <v>20</v>
      </c>
      <c r="G73" s="382" t="s">
        <v>1</v>
      </c>
      <c r="H73" s="382" t="s">
        <v>412</v>
      </c>
      <c r="I73" s="383">
        <v>45464</v>
      </c>
      <c r="J73" s="383">
        <v>45530</v>
      </c>
      <c r="K73" s="383" t="s">
        <v>554</v>
      </c>
      <c r="L73" s="384">
        <v>13.3</v>
      </c>
      <c r="M73" s="35"/>
    </row>
    <row r="74" spans="2:13" s="34" customFormat="1" ht="18" customHeight="1" thickBot="1" x14ac:dyDescent="0.3">
      <c r="B74" s="1152"/>
      <c r="C74" s="569" t="s">
        <v>817</v>
      </c>
      <c r="D74" s="386" t="s">
        <v>776</v>
      </c>
      <c r="E74" s="385" t="s">
        <v>42</v>
      </c>
      <c r="F74" s="385" t="s">
        <v>20</v>
      </c>
      <c r="G74" s="386" t="s">
        <v>2</v>
      </c>
      <c r="H74" s="386" t="s">
        <v>168</v>
      </c>
      <c r="I74" s="387">
        <v>45940</v>
      </c>
      <c r="J74" s="387">
        <v>45950</v>
      </c>
      <c r="K74" s="387" t="s">
        <v>554</v>
      </c>
      <c r="L74" s="388">
        <v>4.2869999999999999</v>
      </c>
      <c r="M74" s="35"/>
    </row>
    <row r="75" spans="2:13" s="34" customFormat="1" ht="18" customHeight="1" thickTop="1" thickBot="1" x14ac:dyDescent="0.3">
      <c r="C75" s="28"/>
      <c r="D75" s="29"/>
      <c r="E75" s="30"/>
      <c r="F75" s="30"/>
      <c r="G75" s="31"/>
      <c r="H75" s="31"/>
      <c r="I75" s="32"/>
      <c r="L75" s="35"/>
      <c r="M75" s="35"/>
    </row>
    <row r="76" spans="2:13" s="390" customFormat="1" ht="30.75" customHeight="1" thickTop="1" thickBot="1" x14ac:dyDescent="0.3">
      <c r="B76" s="1143" t="s">
        <v>818</v>
      </c>
      <c r="C76" s="1143"/>
      <c r="D76" s="1143"/>
      <c r="E76" s="1143"/>
      <c r="F76" s="1143"/>
      <c r="G76" s="1143"/>
      <c r="H76" s="1143"/>
      <c r="I76" s="1143"/>
      <c r="J76" s="389"/>
      <c r="K76" s="389"/>
      <c r="L76" s="389">
        <f>SUM(L6:L74)</f>
        <v>757.03672289384963</v>
      </c>
      <c r="M76" s="391"/>
    </row>
    <row r="77" spans="2:13" ht="15.75" thickTop="1" x14ac:dyDescent="0.25"/>
    <row r="78" spans="2:13" x14ac:dyDescent="0.25">
      <c r="B78" s="392" t="s">
        <v>819</v>
      </c>
    </row>
    <row r="79" spans="2:13" x14ac:dyDescent="0.25">
      <c r="B79" s="392" t="s">
        <v>823</v>
      </c>
    </row>
    <row r="80" spans="2:13" x14ac:dyDescent="0.25">
      <c r="J80" s="393"/>
    </row>
  </sheetData>
  <mergeCells count="5">
    <mergeCell ref="B76:I76"/>
    <mergeCell ref="B6:B46"/>
    <mergeCell ref="B47:B63"/>
    <mergeCell ref="B64:B74"/>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2026</vt:lpstr>
      <vt:lpstr>CPEM 2026</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2026'!Área_de_impresión</vt:lpstr>
      <vt:lpstr>'CPIM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ANGHELA MERCEDES SEGURA PARRAGUEZ</cp:lastModifiedBy>
  <cp:lastPrinted>2022-09-01T14:01:14Z</cp:lastPrinted>
  <dcterms:created xsi:type="dcterms:W3CDTF">2021-02-25T21:18:08Z</dcterms:created>
  <dcterms:modified xsi:type="dcterms:W3CDTF">2026-08-05T15:29:18Z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