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MINISTERIO DE ENERGIA Y MINAS - MINEM\MINEM 2026\BEM 2026\BEM julio 2026\"/>
    </mc:Choice>
  </mc:AlternateContent>
  <xr:revisionPtr revIDLastSave="0" documentId="13_ncr:1_{2B376973-1CD1-44E6-A140-D418E5CD069F}" xr6:coauthVersionLast="47" xr6:coauthVersionMax="47" xr10:uidLastSave="{00000000-0000-0000-0000-000000000000}"/>
  <bookViews>
    <workbookView xWindow="-120" yWindow="-120" windowWidth="29040" windowHeight="15840" tabRatio="764" firstSheet="16" activeTab="23" xr2:uid="{00000000-000D-0000-FFFF-FFFF00000000}"/>
  </bookViews>
  <sheets>
    <sheet name="CONTENIDO" sheetId="424" r:id="rId1"/>
    <sheet name="1. PRODUCCIÓN METÁLICA" sheetId="1483" r:id="rId2"/>
    <sheet name="2. PRODUCCIÓN EMPRESAS" sheetId="1484" r:id="rId3"/>
    <sheet name="3. PRODUCCIÓN DEPARTAMENTOS " sheetId="1485" r:id="rId4"/>
    <sheet name="4. NO METÁLICA" sheetId="1486" r:id="rId5"/>
    <sheet name="4.1. NO METÁLICA DEPARTAMENTOS" sheetId="1487" r:id="rId6"/>
    <sheet name="4.2. CARBONÍFERA" sheetId="1488" r:id="rId7"/>
    <sheet name="5. MACROECONÓMICAS" sheetId="1489" r:id="rId8"/>
    <sheet name="6. EXPORTACIONES" sheetId="1490" r:id="rId9"/>
    <sheet name="6.1 EXPORTACIONES PART" sheetId="1491" r:id="rId10"/>
    <sheet name="6.2 EXPORT PRODUCTOS" sheetId="1492" r:id="rId11"/>
    <sheet name="7. INVERSIONES" sheetId="1493" r:id="rId12"/>
    <sheet name="8. INVERSIONES TIPO" sheetId="1494" r:id="rId13"/>
    <sheet name="9. INVERSIONES RUBRO" sheetId="1495" r:id="rId14"/>
    <sheet name="10. EMPLEO" sheetId="1502" r:id="rId15"/>
    <sheet name="11. EMPLEO-GÉNERO" sheetId="1503" r:id="rId16"/>
    <sheet name="12. TRANSFERENCIAS" sheetId="1504" r:id="rId17"/>
    <sheet name="13. TRANSFERENCIAS 2" sheetId="1505" r:id="rId18"/>
    <sheet name="14. CATASTRO ACTIVIDAD" sheetId="1498" r:id="rId19"/>
    <sheet name="14.1 ACTIVIDAD MINERA" sheetId="1500" r:id="rId20"/>
    <sheet name="14.2 ÁREAS RESTRINGIDAS" sheetId="1499" r:id="rId21"/>
    <sheet name="15. RECAUDACIÓN" sheetId="1501" r:id="rId22"/>
    <sheet name="CPIM 2026" sheetId="1453" r:id="rId23"/>
    <sheet name="CPEM 2026"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2'!$A$57:$K$82</definedName>
    <definedName name="_xlnm._FilterDatabase" localSheetId="12" hidden="1">'8. INVERSIONES TIPO'!#REF!</definedName>
    <definedName name="_xlnm._FilterDatabase" localSheetId="23" hidden="1">'CPEM 2026'!$B$4:$J$74</definedName>
    <definedName name="_xlnm._FilterDatabase" localSheetId="22" hidden="1">'CPIM 2026'!$B$4:$I$69</definedName>
    <definedName name="_xlnm.Print_Area" localSheetId="1">'1. PRODUCCIÓN METÁLICA'!$A$1:$O$69</definedName>
    <definedName name="_xlnm.Print_Area" localSheetId="14">'10. EMPLEO'!$A$1:$O$68</definedName>
    <definedName name="_xlnm.Print_Area" localSheetId="15">'11. EMPLEO-GÉNERO'!$A$1:$U$23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RECAUDACIÓN'!$A$1:$H$63</definedName>
    <definedName name="_xlnm.Print_Area" localSheetId="2">'2. PRODUCCIÓN EMPRESAS'!$A$1:$I$106</definedName>
    <definedName name="_xlnm.Print_Area" localSheetId="3">'3. PRODUCCIÓN DEPARTAMENTOS '!$A$1:$I$115</definedName>
    <definedName name="_xlnm.Print_Area" localSheetId="4">'4. NO METÁLICA'!$A$1:$J$43</definedName>
    <definedName name="_xlnm.Print_Area" localSheetId="5">'4.1. NO METÁLICA DEPARTAMENTOS'!$A$1:$J$132</definedName>
    <definedName name="_xlnm.Print_Area" localSheetId="6">'4.2. CARBONÍFERA'!$A$1:$J$15</definedName>
    <definedName name="_xlnm.Print_Area" localSheetId="7">'5. MACROECONÓMICAS'!$A$1:$K$49</definedName>
    <definedName name="_xlnm.Print_Area" localSheetId="8">'6. EXPORTACIONES'!$A$1:$L$112</definedName>
    <definedName name="_xlnm.Print_Area" localSheetId="9">'6.1 EXPORTACIONES PART'!$A$1:$T$26</definedName>
    <definedName name="_xlnm.Print_Area" localSheetId="10">'6.2 EXPORT PRODUCTOS'!$A$1:$D$40</definedName>
    <definedName name="_xlnm.Print_Area" localSheetId="11">'7. INVERSIONES'!$A$1:$I$64</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2026'!$A$1:$M$80</definedName>
    <definedName name="_xlnm.Print_Area" localSheetId="22">'CPIM 2026'!$A$1:$J$78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7" i="1505" l="1"/>
  <c r="J57" i="1505"/>
  <c r="I57" i="1505"/>
  <c r="H57" i="1505"/>
  <c r="G57" i="1505"/>
  <c r="F57" i="1505"/>
  <c r="E57" i="1505"/>
  <c r="D57" i="1505"/>
  <c r="C57" i="1505"/>
  <c r="B57" i="1505"/>
  <c r="K31" i="1505"/>
  <c r="J31" i="1505"/>
  <c r="I31" i="1505"/>
  <c r="H31" i="1505"/>
  <c r="K5" i="1505"/>
  <c r="J5" i="1505"/>
  <c r="I5" i="1505"/>
  <c r="H5" i="1505"/>
  <c r="G5" i="1505"/>
  <c r="F5" i="1505"/>
  <c r="E5" i="1505"/>
  <c r="D5" i="1505"/>
  <c r="C5" i="1505"/>
  <c r="B5" i="1505"/>
  <c r="K31" i="1504"/>
  <c r="J31" i="1504"/>
  <c r="I31" i="1504"/>
  <c r="H31" i="1504"/>
  <c r="G31" i="1504"/>
  <c r="F31" i="1504"/>
  <c r="E31" i="1504"/>
  <c r="D31" i="1504"/>
  <c r="C31" i="1504"/>
  <c r="B31" i="1504"/>
  <c r="T20" i="1503" l="1"/>
  <c r="S20" i="1503"/>
  <c r="R20" i="1503"/>
  <c r="Q20" i="1503"/>
  <c r="P20" i="1503"/>
  <c r="O20" i="1503"/>
  <c r="N20" i="1503"/>
  <c r="M20" i="1503"/>
  <c r="L20" i="1503"/>
  <c r="K20" i="1503"/>
  <c r="J20" i="1503"/>
  <c r="F20" i="1503"/>
  <c r="E20" i="1503"/>
  <c r="D20" i="1503"/>
  <c r="C20" i="1503"/>
  <c r="B20" i="1503"/>
  <c r="T17" i="1503"/>
  <c r="S17" i="1503"/>
  <c r="R17" i="1503"/>
  <c r="Q17" i="1503"/>
  <c r="P17" i="1503"/>
  <c r="O17" i="1503"/>
  <c r="N17" i="1503"/>
  <c r="M17" i="1503"/>
  <c r="L17" i="1503"/>
  <c r="K17" i="1503"/>
  <c r="J17" i="1503"/>
  <c r="I17" i="1503"/>
  <c r="I20" i="1503" s="1"/>
  <c r="H17" i="1503"/>
  <c r="H20" i="1503" s="1"/>
  <c r="G17" i="1503"/>
  <c r="G20" i="1503" s="1"/>
  <c r="F17" i="1503"/>
  <c r="E17" i="1503"/>
  <c r="D17" i="1503"/>
  <c r="C17" i="1503"/>
  <c r="B17" i="1503"/>
  <c r="T14" i="1503"/>
  <c r="S14" i="1503"/>
  <c r="R14" i="1503"/>
  <c r="Q14" i="1503"/>
  <c r="P14" i="1503"/>
  <c r="O14" i="1503"/>
  <c r="N14" i="1503"/>
  <c r="M14" i="1503"/>
  <c r="L14" i="1503"/>
  <c r="K14" i="1503"/>
  <c r="J14" i="1503"/>
  <c r="I14" i="1503"/>
  <c r="H14" i="1503"/>
  <c r="G14" i="1503"/>
  <c r="F14" i="1503"/>
  <c r="E14" i="1503"/>
  <c r="D14" i="1503"/>
  <c r="C14" i="1503"/>
  <c r="B14" i="1503"/>
  <c r="T9" i="1503"/>
  <c r="S9" i="1503"/>
  <c r="R9" i="1503"/>
  <c r="Q9" i="1503"/>
  <c r="P9" i="1503"/>
  <c r="O9" i="1503"/>
  <c r="N9" i="1503"/>
  <c r="M9" i="1503"/>
  <c r="L9" i="1503"/>
  <c r="K9" i="1503"/>
  <c r="J9" i="1503"/>
  <c r="I9" i="1503"/>
  <c r="H9" i="1503"/>
  <c r="G9" i="1503"/>
  <c r="F9" i="1503"/>
  <c r="E9" i="1503"/>
  <c r="D9" i="1503"/>
  <c r="C9" i="1503"/>
  <c r="B9" i="1503"/>
  <c r="N65" i="1502"/>
  <c r="N64" i="1502"/>
  <c r="N63" i="1502"/>
  <c r="N62" i="1502"/>
  <c r="N61" i="1502"/>
  <c r="N60" i="1502"/>
  <c r="N59" i="1502"/>
  <c r="N58" i="1502"/>
  <c r="N57" i="1502"/>
  <c r="N56" i="1502"/>
  <c r="N55" i="1502"/>
  <c r="N54" i="1502"/>
  <c r="N53" i="1502"/>
  <c r="N52" i="1502"/>
  <c r="N51" i="1502"/>
  <c r="N50" i="1502"/>
  <c r="N49" i="1502"/>
  <c r="N48" i="1502"/>
  <c r="N47" i="1502"/>
  <c r="N46" i="1502"/>
  <c r="N45" i="1502"/>
  <c r="N44" i="1502"/>
  <c r="N43" i="1502"/>
  <c r="N42" i="1502"/>
  <c r="N41" i="1502"/>
  <c r="N40" i="1502"/>
  <c r="N39" i="1502"/>
  <c r="I31" i="1502"/>
  <c r="J9" i="1502" s="1"/>
  <c r="H31" i="1502"/>
  <c r="H32" i="1502" s="1"/>
  <c r="G31" i="1502"/>
  <c r="G32" i="1502" s="1"/>
  <c r="D31" i="1502"/>
  <c r="C31" i="1502"/>
  <c r="B31" i="1502"/>
  <c r="D30" i="1502"/>
  <c r="D29" i="1502"/>
  <c r="D24" i="1502"/>
  <c r="D23" i="1502"/>
  <c r="D22" i="1502"/>
  <c r="D21" i="1502"/>
  <c r="J20" i="1502"/>
  <c r="D20" i="1502"/>
  <c r="J19" i="1502"/>
  <c r="D19" i="1502"/>
  <c r="J18" i="1502"/>
  <c r="D18" i="1502"/>
  <c r="C17" i="1502"/>
  <c r="B17" i="1502"/>
  <c r="D17" i="1502" s="1"/>
  <c r="E17" i="1502" s="1"/>
  <c r="D16" i="1502"/>
  <c r="D15" i="1502"/>
  <c r="D14" i="1502"/>
  <c r="D13" i="1502"/>
  <c r="J12" i="1502"/>
  <c r="D12" i="1502"/>
  <c r="J11" i="1502"/>
  <c r="D11" i="1502"/>
  <c r="J10" i="1502"/>
  <c r="D10" i="1502"/>
  <c r="D9" i="1502"/>
  <c r="D8" i="1502"/>
  <c r="D7" i="1502"/>
  <c r="D6" i="1502"/>
  <c r="J22" i="1502" l="1"/>
  <c r="J24" i="1502"/>
  <c r="J16" i="1502"/>
  <c r="J26" i="1502"/>
  <c r="J7" i="1502"/>
  <c r="J27" i="1502"/>
  <c r="J17" i="1502"/>
  <c r="J29" i="1502"/>
  <c r="J21" i="1502"/>
  <c r="J13" i="1502"/>
  <c r="J14" i="1502"/>
  <c r="J23" i="1502"/>
  <c r="J15" i="1502"/>
  <c r="J6" i="1502"/>
  <c r="J25" i="1502"/>
  <c r="J28" i="1502"/>
  <c r="J8" i="1502"/>
  <c r="J31" i="1502" l="1"/>
  <c r="G43" i="1501" l="1"/>
  <c r="F43" i="1501"/>
  <c r="E43" i="1501"/>
  <c r="D43" i="1501"/>
  <c r="C43" i="1501"/>
  <c r="B43" i="1501"/>
  <c r="G42" i="1501"/>
  <c r="G41" i="1501"/>
  <c r="F38" i="1501"/>
  <c r="E38" i="1501"/>
  <c r="D38" i="1501"/>
  <c r="C38" i="1501"/>
  <c r="B38" i="1501"/>
  <c r="G37" i="1501"/>
  <c r="G38" i="1501" s="1"/>
  <c r="G36" i="1501"/>
  <c r="C33" i="1501"/>
  <c r="B33" i="1501"/>
  <c r="G32" i="1501"/>
  <c r="G33" i="1501" s="1"/>
  <c r="G31" i="1501"/>
  <c r="G28" i="1501"/>
  <c r="G27" i="1501"/>
  <c r="G26" i="1501"/>
  <c r="G25" i="1501"/>
  <c r="G24" i="1501"/>
  <c r="G23" i="1501"/>
  <c r="G22" i="1501"/>
  <c r="F21" i="1501"/>
  <c r="E21" i="1501"/>
  <c r="D21" i="1501"/>
  <c r="C21" i="1501"/>
  <c r="B21" i="1501"/>
  <c r="G21" i="1501" s="1"/>
  <c r="G20" i="1501"/>
  <c r="G19" i="1501"/>
  <c r="G18" i="1501"/>
  <c r="G17" i="1501"/>
  <c r="G16" i="1501"/>
  <c r="G15" i="1501"/>
  <c r="G14" i="1501"/>
  <c r="G13" i="1501"/>
  <c r="G12" i="1501"/>
  <c r="G11" i="1501"/>
  <c r="G10" i="1501"/>
  <c r="G9" i="1501"/>
  <c r="G8" i="1501"/>
  <c r="G7" i="1501"/>
  <c r="G6" i="1501"/>
  <c r="C13" i="1500" l="1"/>
  <c r="A13" i="1500"/>
  <c r="D12" i="1500"/>
  <c r="D11" i="1500"/>
  <c r="D10" i="1500"/>
  <c r="D9" i="1500"/>
  <c r="D8" i="1500"/>
  <c r="D7" i="1500"/>
  <c r="D6" i="1500"/>
  <c r="D5" i="1500"/>
  <c r="D13" i="1500" s="1"/>
  <c r="C24" i="1499" l="1"/>
  <c r="E23" i="1499"/>
  <c r="E22" i="1499"/>
  <c r="E21" i="1499"/>
  <c r="E20" i="1499"/>
  <c r="E19" i="1499"/>
  <c r="E18" i="1499"/>
  <c r="E17" i="1499"/>
  <c r="E16" i="1499"/>
  <c r="E15" i="1499"/>
  <c r="E14" i="1499"/>
  <c r="E13" i="1499"/>
  <c r="E12" i="1499"/>
  <c r="E11" i="1499"/>
  <c r="E10" i="1499"/>
  <c r="E9" i="1499"/>
  <c r="E8" i="1499"/>
  <c r="E7" i="1499"/>
  <c r="E6" i="1499"/>
  <c r="E5" i="1499"/>
  <c r="N61" i="1498"/>
  <c r="N60" i="1498"/>
  <c r="N59" i="1498"/>
  <c r="N58" i="1498"/>
  <c r="N57" i="1498"/>
  <c r="N56" i="1498"/>
  <c r="N55" i="1498"/>
  <c r="N54" i="1498"/>
  <c r="N53" i="1498"/>
  <c r="N52" i="1498"/>
  <c r="N51" i="1498"/>
  <c r="N50" i="1498"/>
  <c r="N49" i="1498"/>
  <c r="N48" i="1498"/>
  <c r="N47" i="1498"/>
  <c r="N46" i="1498"/>
  <c r="N45" i="1498"/>
  <c r="N44" i="1498"/>
  <c r="N42" i="1498"/>
  <c r="N41" i="1498"/>
  <c r="N40" i="1498"/>
  <c r="N39" i="1498"/>
  <c r="N38" i="1498"/>
  <c r="N37" i="1498"/>
  <c r="N36" i="1498"/>
  <c r="N35" i="1498"/>
  <c r="N34" i="1498"/>
  <c r="N33" i="1498"/>
  <c r="N32" i="1498"/>
  <c r="N31" i="1498"/>
  <c r="N30" i="1498"/>
  <c r="N29" i="1498"/>
  <c r="N28" i="1498"/>
  <c r="N27" i="1498"/>
  <c r="N26" i="1498"/>
  <c r="N25" i="1498"/>
  <c r="N23" i="1498"/>
  <c r="N22" i="1498"/>
  <c r="N21" i="1498"/>
  <c r="N20" i="1498"/>
  <c r="N19" i="1498"/>
  <c r="N18" i="1498"/>
  <c r="N17" i="1498"/>
  <c r="N16" i="1498"/>
  <c r="N15" i="1498"/>
  <c r="N14" i="1498"/>
  <c r="N13" i="1498"/>
  <c r="N12" i="1498"/>
  <c r="N11" i="1498"/>
  <c r="N10" i="1498"/>
  <c r="N9" i="1498"/>
  <c r="N8" i="1498"/>
  <c r="N7" i="1498"/>
  <c r="N6" i="1498"/>
  <c r="H78" i="1495" l="1"/>
  <c r="G78" i="1495"/>
  <c r="D78" i="1495"/>
  <c r="H77" i="1495"/>
  <c r="G77" i="1495"/>
  <c r="D77" i="1495"/>
  <c r="H76" i="1495"/>
  <c r="G76" i="1495"/>
  <c r="D76" i="1495"/>
  <c r="H75" i="1495"/>
  <c r="G75" i="1495"/>
  <c r="D75" i="1495"/>
  <c r="H74" i="1495"/>
  <c r="G74" i="1495"/>
  <c r="D74" i="1495"/>
  <c r="H73" i="1495"/>
  <c r="G73" i="1495"/>
  <c r="H72" i="1495"/>
  <c r="G72" i="1495"/>
  <c r="D72" i="1495"/>
  <c r="H71" i="1495"/>
  <c r="G71" i="1495"/>
  <c r="D71" i="1495"/>
  <c r="H70" i="1495"/>
  <c r="H67" i="1495" s="1"/>
  <c r="G70" i="1495"/>
  <c r="D70" i="1495"/>
  <c r="H69" i="1495"/>
  <c r="G69" i="1495"/>
  <c r="D69" i="1495"/>
  <c r="H68" i="1495"/>
  <c r="G68" i="1495"/>
  <c r="G67" i="1495"/>
  <c r="F67" i="1495"/>
  <c r="E67" i="1495"/>
  <c r="C67" i="1495"/>
  <c r="D67" i="1495" s="1"/>
  <c r="B67" i="1495"/>
  <c r="G66" i="1495"/>
  <c r="D66" i="1495"/>
  <c r="H65" i="1495"/>
  <c r="G65" i="1495"/>
  <c r="D65" i="1495"/>
  <c r="G64" i="1495"/>
  <c r="D64" i="1495"/>
  <c r="G63" i="1495"/>
  <c r="D63" i="1495"/>
  <c r="H62" i="1495"/>
  <c r="G62" i="1495"/>
  <c r="D62" i="1495"/>
  <c r="G61" i="1495"/>
  <c r="D61" i="1495"/>
  <c r="G60" i="1495"/>
  <c r="D60" i="1495"/>
  <c r="G58" i="1495"/>
  <c r="D58" i="1495"/>
  <c r="H57" i="1495"/>
  <c r="G57" i="1495"/>
  <c r="D57" i="1495"/>
  <c r="F55" i="1495"/>
  <c r="H61" i="1495" s="1"/>
  <c r="E55" i="1495"/>
  <c r="C55" i="1495"/>
  <c r="C79" i="1495" s="1"/>
  <c r="D79" i="1495" s="1"/>
  <c r="B55" i="1495"/>
  <c r="G54" i="1495"/>
  <c r="D54" i="1495"/>
  <c r="G53" i="1495"/>
  <c r="D53" i="1495"/>
  <c r="G52" i="1495"/>
  <c r="D52" i="1495"/>
  <c r="H51" i="1495"/>
  <c r="G51" i="1495"/>
  <c r="D51" i="1495"/>
  <c r="G50" i="1495"/>
  <c r="D50" i="1495"/>
  <c r="G49" i="1495"/>
  <c r="D49" i="1495"/>
  <c r="H48" i="1495"/>
  <c r="G48" i="1495"/>
  <c r="D48" i="1495"/>
  <c r="G47" i="1495"/>
  <c r="D47" i="1495"/>
  <c r="G46" i="1495"/>
  <c r="D46" i="1495"/>
  <c r="H45" i="1495"/>
  <c r="G45" i="1495"/>
  <c r="D45" i="1495"/>
  <c r="G44" i="1495"/>
  <c r="D44" i="1495"/>
  <c r="F43" i="1495"/>
  <c r="H46" i="1495" s="1"/>
  <c r="E43" i="1495"/>
  <c r="C43" i="1495"/>
  <c r="D43" i="1495" s="1"/>
  <c r="B43" i="1495"/>
  <c r="G42" i="1495"/>
  <c r="D42" i="1495"/>
  <c r="G41" i="1495"/>
  <c r="D41" i="1495"/>
  <c r="H40" i="1495"/>
  <c r="G40" i="1495"/>
  <c r="D40" i="1495"/>
  <c r="H39" i="1495"/>
  <c r="G39" i="1495"/>
  <c r="D39" i="1495"/>
  <c r="G38" i="1495"/>
  <c r="D38" i="1495"/>
  <c r="H37" i="1495"/>
  <c r="H36" i="1495"/>
  <c r="G36" i="1495"/>
  <c r="D36" i="1495"/>
  <c r="G35" i="1495"/>
  <c r="D35" i="1495"/>
  <c r="G34" i="1495"/>
  <c r="D34" i="1495"/>
  <c r="H33" i="1495"/>
  <c r="G33" i="1495"/>
  <c r="D33" i="1495"/>
  <c r="H32" i="1495"/>
  <c r="G32" i="1495"/>
  <c r="D32" i="1495"/>
  <c r="F31" i="1495"/>
  <c r="H35" i="1495" s="1"/>
  <c r="E31" i="1495"/>
  <c r="C31" i="1495"/>
  <c r="D31" i="1495" s="1"/>
  <c r="B31" i="1495"/>
  <c r="B79" i="1495" s="1"/>
  <c r="H30" i="1495"/>
  <c r="G30" i="1495"/>
  <c r="D30" i="1495"/>
  <c r="G29" i="1495"/>
  <c r="D29" i="1495"/>
  <c r="H28" i="1495"/>
  <c r="G28" i="1495"/>
  <c r="H27" i="1495"/>
  <c r="G27" i="1495"/>
  <c r="D27" i="1495"/>
  <c r="H26" i="1495"/>
  <c r="G26" i="1495"/>
  <c r="D26" i="1495"/>
  <c r="G25" i="1495"/>
  <c r="D25" i="1495"/>
  <c r="H24" i="1495"/>
  <c r="G24" i="1495"/>
  <c r="D24" i="1495"/>
  <c r="H23" i="1495"/>
  <c r="G23" i="1495"/>
  <c r="D23" i="1495"/>
  <c r="G22" i="1495"/>
  <c r="D22" i="1495"/>
  <c r="H21" i="1495"/>
  <c r="G21" i="1495"/>
  <c r="D21" i="1495"/>
  <c r="H20" i="1495"/>
  <c r="G20" i="1495"/>
  <c r="D20" i="1495"/>
  <c r="F19" i="1495"/>
  <c r="H29" i="1495" s="1"/>
  <c r="E19" i="1495"/>
  <c r="E79" i="1495" s="1"/>
  <c r="C19" i="1495"/>
  <c r="D19" i="1495" s="1"/>
  <c r="B19" i="1495"/>
  <c r="H18" i="1495"/>
  <c r="G18" i="1495"/>
  <c r="D18" i="1495"/>
  <c r="G17" i="1495"/>
  <c r="D17" i="1495"/>
  <c r="H16" i="1495"/>
  <c r="G16" i="1495"/>
  <c r="H15" i="1495"/>
  <c r="G15" i="1495"/>
  <c r="D15" i="1495"/>
  <c r="H14" i="1495"/>
  <c r="D14" i="1495"/>
  <c r="G13" i="1495"/>
  <c r="D13" i="1495"/>
  <c r="H12" i="1495"/>
  <c r="G12" i="1495"/>
  <c r="D12" i="1495"/>
  <c r="H11" i="1495"/>
  <c r="G11" i="1495"/>
  <c r="D11" i="1495"/>
  <c r="G10" i="1495"/>
  <c r="D10" i="1495"/>
  <c r="H9" i="1495"/>
  <c r="G9" i="1495"/>
  <c r="D9" i="1495"/>
  <c r="H8" i="1495"/>
  <c r="G8" i="1495"/>
  <c r="D8" i="1495"/>
  <c r="G7" i="1495"/>
  <c r="F7" i="1495"/>
  <c r="H10" i="1495" s="1"/>
  <c r="E7" i="1495"/>
  <c r="C7" i="1495"/>
  <c r="D7" i="1495" s="1"/>
  <c r="B7" i="1495"/>
  <c r="H87" i="1494"/>
  <c r="F87" i="1494"/>
  <c r="H52" i="1494" s="1"/>
  <c r="E87" i="1494"/>
  <c r="C87" i="1494"/>
  <c r="B87" i="1494"/>
  <c r="D87" i="1494" s="1"/>
  <c r="G86" i="1494"/>
  <c r="D86" i="1494"/>
  <c r="G85" i="1494"/>
  <c r="D85" i="1494"/>
  <c r="G84" i="1494"/>
  <c r="D84" i="1494"/>
  <c r="G83" i="1494"/>
  <c r="D83" i="1494"/>
  <c r="G82" i="1494"/>
  <c r="D82" i="1494"/>
  <c r="H81" i="1494"/>
  <c r="G81" i="1494"/>
  <c r="D81" i="1494"/>
  <c r="G80" i="1494"/>
  <c r="D80" i="1494"/>
  <c r="G79" i="1494"/>
  <c r="D79" i="1494"/>
  <c r="G78" i="1494"/>
  <c r="G77" i="1494"/>
  <c r="D77" i="1494"/>
  <c r="G75" i="1494"/>
  <c r="D75" i="1494"/>
  <c r="G74" i="1494"/>
  <c r="D74" i="1494"/>
  <c r="H73" i="1494"/>
  <c r="G73" i="1494"/>
  <c r="D73" i="1494"/>
  <c r="G72" i="1494"/>
  <c r="D72" i="1494"/>
  <c r="G71" i="1494"/>
  <c r="D71" i="1494"/>
  <c r="G70" i="1494"/>
  <c r="D70" i="1494"/>
  <c r="G69" i="1494"/>
  <c r="D69" i="1494"/>
  <c r="G68" i="1494"/>
  <c r="G67" i="1494"/>
  <c r="H66" i="1494"/>
  <c r="G66" i="1494"/>
  <c r="D66" i="1494"/>
  <c r="G65" i="1494"/>
  <c r="D65" i="1494"/>
  <c r="G64" i="1494"/>
  <c r="D64" i="1494"/>
  <c r="G63" i="1494"/>
  <c r="D63" i="1494"/>
  <c r="G62" i="1494"/>
  <c r="D62" i="1494"/>
  <c r="G61" i="1494"/>
  <c r="D61" i="1494"/>
  <c r="G60" i="1494"/>
  <c r="D60" i="1494"/>
  <c r="H59" i="1494"/>
  <c r="G59" i="1494"/>
  <c r="D59" i="1494"/>
  <c r="G58" i="1494"/>
  <c r="D58" i="1494"/>
  <c r="G57" i="1494"/>
  <c r="D57" i="1494"/>
  <c r="G56" i="1494"/>
  <c r="D56" i="1494"/>
  <c r="G55" i="1494"/>
  <c r="D55" i="1494"/>
  <c r="G54" i="1494"/>
  <c r="D54" i="1494"/>
  <c r="G53" i="1494"/>
  <c r="D53" i="1494"/>
  <c r="G52" i="1494"/>
  <c r="D52" i="1494"/>
  <c r="G51" i="1494"/>
  <c r="D51" i="1494"/>
  <c r="G50" i="1494"/>
  <c r="D50" i="1494"/>
  <c r="G49" i="1494"/>
  <c r="D49" i="1494"/>
  <c r="G48" i="1494"/>
  <c r="D48" i="1494"/>
  <c r="G47" i="1494"/>
  <c r="D47" i="1494"/>
  <c r="H46" i="1494"/>
  <c r="G46" i="1494"/>
  <c r="D46" i="1494"/>
  <c r="G45" i="1494"/>
  <c r="D45" i="1494"/>
  <c r="G44" i="1494"/>
  <c r="D44" i="1494"/>
  <c r="G43" i="1494"/>
  <c r="D43" i="1494"/>
  <c r="G42" i="1494"/>
  <c r="D42" i="1494"/>
  <c r="G41" i="1494"/>
  <c r="D41" i="1494"/>
  <c r="G40" i="1494"/>
  <c r="H39" i="1494"/>
  <c r="G39" i="1494"/>
  <c r="D39" i="1494"/>
  <c r="G38" i="1494"/>
  <c r="D38" i="1494"/>
  <c r="G37" i="1494"/>
  <c r="D37" i="1494"/>
  <c r="G36" i="1494"/>
  <c r="D36" i="1494"/>
  <c r="F31" i="1494"/>
  <c r="H21" i="1494" s="1"/>
  <c r="E31" i="1494"/>
  <c r="C31" i="1494"/>
  <c r="D31" i="1494" s="1"/>
  <c r="B31" i="1494"/>
  <c r="H30" i="1494"/>
  <c r="H29" i="1494"/>
  <c r="G29" i="1494"/>
  <c r="D29" i="1494"/>
  <c r="G27" i="1494"/>
  <c r="D27" i="1494"/>
  <c r="H26" i="1494"/>
  <c r="G26" i="1494"/>
  <c r="D26" i="1494"/>
  <c r="H25" i="1494"/>
  <c r="G25" i="1494"/>
  <c r="D25" i="1494"/>
  <c r="G24" i="1494"/>
  <c r="D24" i="1494"/>
  <c r="H23" i="1494"/>
  <c r="G23" i="1494"/>
  <c r="D23" i="1494"/>
  <c r="H22" i="1494"/>
  <c r="G22" i="1494"/>
  <c r="D22" i="1494"/>
  <c r="G21" i="1494"/>
  <c r="D21" i="1494"/>
  <c r="H20" i="1494"/>
  <c r="G20" i="1494"/>
  <c r="D20" i="1494"/>
  <c r="H19" i="1494"/>
  <c r="G19" i="1494"/>
  <c r="D19" i="1494"/>
  <c r="H18" i="1494"/>
  <c r="G18" i="1494"/>
  <c r="D18" i="1494"/>
  <c r="H17" i="1494"/>
  <c r="G17" i="1494"/>
  <c r="D17" i="1494"/>
  <c r="H16" i="1494"/>
  <c r="G16" i="1494"/>
  <c r="D16" i="1494"/>
  <c r="H15" i="1494"/>
  <c r="G15" i="1494"/>
  <c r="D15" i="1494"/>
  <c r="G14" i="1494"/>
  <c r="D14" i="1494"/>
  <c r="H13" i="1494"/>
  <c r="G13" i="1494"/>
  <c r="D13" i="1494"/>
  <c r="H12" i="1494"/>
  <c r="G12" i="1494"/>
  <c r="D12" i="1494"/>
  <c r="H11" i="1494"/>
  <c r="G11" i="1494"/>
  <c r="D11" i="1494"/>
  <c r="H10" i="1494"/>
  <c r="G10" i="1494"/>
  <c r="D10" i="1494"/>
  <c r="H9" i="1494"/>
  <c r="G9" i="1494"/>
  <c r="D9" i="1494"/>
  <c r="H8" i="1494"/>
  <c r="G8" i="1494"/>
  <c r="D8" i="1494"/>
  <c r="G7" i="1494"/>
  <c r="D7" i="1494"/>
  <c r="H53" i="1493"/>
  <c r="G53" i="1493"/>
  <c r="F53" i="1493"/>
  <c r="E53" i="1493"/>
  <c r="D53" i="1493"/>
  <c r="C53" i="1493"/>
  <c r="B53" i="1493"/>
  <c r="H52" i="1493"/>
  <c r="H51" i="1493"/>
  <c r="H48" i="1493"/>
  <c r="G48" i="1493"/>
  <c r="F48" i="1493"/>
  <c r="E48" i="1493"/>
  <c r="D48" i="1493"/>
  <c r="C48" i="1493"/>
  <c r="B48" i="1493"/>
  <c r="H47" i="1493"/>
  <c r="H46" i="1493"/>
  <c r="G43" i="1493"/>
  <c r="F43" i="1493"/>
  <c r="E43" i="1493"/>
  <c r="D43" i="1493"/>
  <c r="C43" i="1493"/>
  <c r="B43" i="1493"/>
  <c r="H42" i="1493"/>
  <c r="H43" i="1493" s="1"/>
  <c r="H41" i="1493"/>
  <c r="H38" i="1493"/>
  <c r="H37" i="1493"/>
  <c r="H36" i="1493"/>
  <c r="H35" i="1493"/>
  <c r="H34" i="1493"/>
  <c r="H33" i="1493"/>
  <c r="H32" i="1493"/>
  <c r="G31" i="1493"/>
  <c r="F31" i="1493"/>
  <c r="E31" i="1493"/>
  <c r="D31" i="1493"/>
  <c r="C31" i="1493"/>
  <c r="B31" i="1493"/>
  <c r="H31" i="1493" s="1"/>
  <c r="I31" i="1493" s="1"/>
  <c r="H30" i="1493"/>
  <c r="I30" i="1493" s="1"/>
  <c r="H29" i="1493"/>
  <c r="I29" i="1493" s="1"/>
  <c r="H28" i="1493"/>
  <c r="I28" i="1493" s="1"/>
  <c r="H27" i="1493"/>
  <c r="I27" i="1493" s="1"/>
  <c r="H26" i="1493"/>
  <c r="I26" i="1493" s="1"/>
  <c r="H25" i="1493"/>
  <c r="I25" i="1493" s="1"/>
  <c r="I24" i="1493"/>
  <c r="H24" i="1493"/>
  <c r="H23" i="1493"/>
  <c r="I23" i="1493" s="1"/>
  <c r="H22" i="1493"/>
  <c r="I22" i="1493" s="1"/>
  <c r="H21" i="1493"/>
  <c r="I21" i="1493" s="1"/>
  <c r="H20" i="1493"/>
  <c r="I20" i="1493" s="1"/>
  <c r="H19" i="1493"/>
  <c r="I19" i="1493" s="1"/>
  <c r="H18" i="1493"/>
  <c r="I18" i="1493" s="1"/>
  <c r="H17" i="1493"/>
  <c r="I17" i="1493" s="1"/>
  <c r="H16" i="1493"/>
  <c r="I16" i="1493" s="1"/>
  <c r="H15" i="1493"/>
  <c r="H14" i="1493"/>
  <c r="H13" i="1493"/>
  <c r="H12" i="1493"/>
  <c r="H11" i="1493"/>
  <c r="H10" i="1493"/>
  <c r="H9" i="1493"/>
  <c r="H8" i="1493"/>
  <c r="H7" i="1493"/>
  <c r="H6" i="1493"/>
  <c r="H5" i="1493"/>
  <c r="D55" i="1495" l="1"/>
  <c r="H53" i="1494"/>
  <c r="G87" i="1494"/>
  <c r="H40" i="1494"/>
  <c r="H60" i="1494"/>
  <c r="H67" i="1494"/>
  <c r="H74" i="1494"/>
  <c r="H49" i="1495"/>
  <c r="H47" i="1494"/>
  <c r="H82" i="1494"/>
  <c r="G43" i="1495"/>
  <c r="G55" i="1495"/>
  <c r="H54" i="1494"/>
  <c r="H68" i="1494"/>
  <c r="H63" i="1495"/>
  <c r="H41" i="1494"/>
  <c r="H61" i="1494"/>
  <c r="H75" i="1494"/>
  <c r="H25" i="1495"/>
  <c r="G31" i="1495"/>
  <c r="H38" i="1495"/>
  <c r="H50" i="1495"/>
  <c r="H56" i="1495"/>
  <c r="H48" i="1494"/>
  <c r="H76" i="1494"/>
  <c r="H83" i="1494"/>
  <c r="G19" i="1495"/>
  <c r="H24" i="1494"/>
  <c r="G31" i="1494"/>
  <c r="H55" i="1494"/>
  <c r="H69" i="1494"/>
  <c r="H13" i="1495"/>
  <c r="H7" i="1495" s="1"/>
  <c r="H44" i="1495"/>
  <c r="H64" i="1495"/>
  <c r="H84" i="1494"/>
  <c r="H62" i="1494"/>
  <c r="H49" i="1494"/>
  <c r="H43" i="1494"/>
  <c r="H63" i="1494"/>
  <c r="H78" i="1494"/>
  <c r="H52" i="1495"/>
  <c r="H50" i="1494"/>
  <c r="H57" i="1494"/>
  <c r="H71" i="1494"/>
  <c r="H66" i="1495"/>
  <c r="H53" i="1495"/>
  <c r="H86" i="1494"/>
  <c r="H7" i="1494"/>
  <c r="H27" i="1494"/>
  <c r="H58" i="1494"/>
  <c r="H72" i="1494"/>
  <c r="H22" i="1495"/>
  <c r="H19" i="1495" s="1"/>
  <c r="H47" i="1495"/>
  <c r="F79" i="1495"/>
  <c r="H14" i="1494"/>
  <c r="H28" i="1494"/>
  <c r="H38" i="1494"/>
  <c r="H45" i="1494"/>
  <c r="H65" i="1494"/>
  <c r="H80" i="1494"/>
  <c r="H17" i="1495"/>
  <c r="H42" i="1495"/>
  <c r="H54" i="1495"/>
  <c r="H42" i="1494"/>
  <c r="H77" i="1494"/>
  <c r="H56" i="1494"/>
  <c r="H70" i="1494"/>
  <c r="H36" i="1494"/>
  <c r="H58" i="1495"/>
  <c r="H85" i="1494"/>
  <c r="H59" i="1495"/>
  <c r="H37" i="1494"/>
  <c r="H44" i="1494"/>
  <c r="H64" i="1494"/>
  <c r="H79" i="1494"/>
  <c r="H41" i="1495"/>
  <c r="H51" i="1494"/>
  <c r="H34" i="1495"/>
  <c r="H31" i="1495" s="1"/>
  <c r="H60" i="1495"/>
  <c r="H79" i="1495" l="1"/>
  <c r="G79" i="1495"/>
  <c r="H31" i="1494"/>
  <c r="H43" i="1495"/>
  <c r="H55" i="1495"/>
  <c r="C35" i="1492" l="1"/>
  <c r="C34" i="1492"/>
  <c r="C33" i="1492"/>
  <c r="C32" i="1492"/>
  <c r="C31" i="1492"/>
  <c r="C30" i="1492"/>
  <c r="C29" i="1492"/>
  <c r="C28" i="1492"/>
  <c r="C27" i="1492"/>
  <c r="C26" i="1492"/>
  <c r="B25" i="1492"/>
  <c r="C25" i="1492" s="1"/>
  <c r="B20" i="1492"/>
  <c r="C11" i="1492" s="1"/>
  <c r="C18" i="1492"/>
  <c r="C16" i="1492"/>
  <c r="C15" i="1492"/>
  <c r="C14" i="1492"/>
  <c r="C13" i="1492"/>
  <c r="C12" i="1492"/>
  <c r="B6" i="1492"/>
  <c r="C6" i="1492" s="1"/>
  <c r="C20" i="1492" s="1"/>
  <c r="Q23" i="1491"/>
  <c r="P23" i="1491"/>
  <c r="O23" i="1491"/>
  <c r="N23" i="1491"/>
  <c r="M23" i="1491"/>
  <c r="L23" i="1491"/>
  <c r="K23" i="1491"/>
  <c r="J23" i="1491"/>
  <c r="I23" i="1491"/>
  <c r="H23" i="1491"/>
  <c r="G23" i="1491"/>
  <c r="F23" i="1491"/>
  <c r="E23" i="1491"/>
  <c r="D23" i="1491"/>
  <c r="C23" i="1491"/>
  <c r="B23" i="1491"/>
  <c r="Q21" i="1491"/>
  <c r="P21" i="1491"/>
  <c r="O21" i="1491"/>
  <c r="N21" i="1491"/>
  <c r="M21" i="1491"/>
  <c r="L21" i="1491"/>
  <c r="K21" i="1491"/>
  <c r="J21" i="1491"/>
  <c r="I21" i="1491"/>
  <c r="H21" i="1491"/>
  <c r="G21" i="1491"/>
  <c r="F21" i="1491"/>
  <c r="E21" i="1491"/>
  <c r="D21" i="1491"/>
  <c r="C21" i="1491"/>
  <c r="B21" i="1491"/>
  <c r="R18" i="1491"/>
  <c r="R17" i="1491"/>
  <c r="R16" i="1491"/>
  <c r="R15" i="1491"/>
  <c r="R14" i="1491"/>
  <c r="R13" i="1491"/>
  <c r="R12" i="1491"/>
  <c r="R11" i="1491"/>
  <c r="R10" i="1491"/>
  <c r="R9" i="1491"/>
  <c r="R8" i="1491"/>
  <c r="R7" i="1491"/>
  <c r="R6" i="1491"/>
  <c r="I93" i="1490"/>
  <c r="H93" i="1490"/>
  <c r="G93" i="1490"/>
  <c r="F93" i="1490"/>
  <c r="E93" i="1490"/>
  <c r="D93" i="1490"/>
  <c r="C93" i="1490"/>
  <c r="B93" i="1490"/>
  <c r="I87" i="1490"/>
  <c r="H87" i="1490"/>
  <c r="G87" i="1490"/>
  <c r="F87" i="1490"/>
  <c r="E87" i="1490"/>
  <c r="D87" i="1490"/>
  <c r="C87" i="1490"/>
  <c r="B87" i="1490"/>
  <c r="I82" i="1490"/>
  <c r="H82" i="1490"/>
  <c r="G82" i="1490"/>
  <c r="F82" i="1490"/>
  <c r="E82" i="1490"/>
  <c r="D82" i="1490"/>
  <c r="C82" i="1490"/>
  <c r="B82" i="1490"/>
  <c r="I71" i="1490"/>
  <c r="H71" i="1490"/>
  <c r="G71" i="1490"/>
  <c r="F71" i="1490"/>
  <c r="E71" i="1490"/>
  <c r="D71" i="1490"/>
  <c r="C71" i="1490"/>
  <c r="B71" i="1490"/>
  <c r="K38" i="1490"/>
  <c r="J38" i="1490"/>
  <c r="I38" i="1490"/>
  <c r="H38" i="1490"/>
  <c r="G38" i="1490"/>
  <c r="F38" i="1490"/>
  <c r="E38" i="1490"/>
  <c r="D38" i="1490"/>
  <c r="C38" i="1490"/>
  <c r="B38" i="1490"/>
  <c r="K37" i="1490"/>
  <c r="K36" i="1490"/>
  <c r="K32" i="1490"/>
  <c r="J32" i="1490"/>
  <c r="I32" i="1490"/>
  <c r="H32" i="1490"/>
  <c r="G32" i="1490"/>
  <c r="F32" i="1490"/>
  <c r="E32" i="1490"/>
  <c r="D32" i="1490"/>
  <c r="C32" i="1490"/>
  <c r="B32" i="1490"/>
  <c r="K31" i="1490"/>
  <c r="K30" i="1490"/>
  <c r="J27" i="1490"/>
  <c r="I27" i="1490"/>
  <c r="H27" i="1490"/>
  <c r="G27" i="1490"/>
  <c r="F27" i="1490"/>
  <c r="E27" i="1490"/>
  <c r="D27" i="1490"/>
  <c r="C27" i="1490"/>
  <c r="B27" i="1490"/>
  <c r="K26" i="1490"/>
  <c r="K27" i="1490" s="1"/>
  <c r="K25" i="1490"/>
  <c r="K22" i="1490"/>
  <c r="K21" i="1490"/>
  <c r="K20" i="1490"/>
  <c r="K19" i="1490"/>
  <c r="K18" i="1490"/>
  <c r="K17" i="1490"/>
  <c r="K16" i="1490" s="1"/>
  <c r="J16" i="1490"/>
  <c r="I16" i="1490"/>
  <c r="H16" i="1490"/>
  <c r="G16" i="1490"/>
  <c r="F16" i="1490"/>
  <c r="E16" i="1490"/>
  <c r="D16" i="1490"/>
  <c r="C16" i="1490"/>
  <c r="B16" i="1490"/>
  <c r="K15" i="1490"/>
  <c r="K14" i="1490"/>
  <c r="K13" i="1490"/>
  <c r="K12" i="1490"/>
  <c r="K11" i="1490"/>
  <c r="K10" i="1490"/>
  <c r="K9" i="1490"/>
  <c r="K8" i="1490"/>
  <c r="K7" i="1490"/>
  <c r="K6" i="1490"/>
  <c r="R21" i="1491" l="1"/>
  <c r="C8" i="1492"/>
  <c r="C9" i="1492"/>
  <c r="R23" i="1491"/>
  <c r="S23" i="1491" s="1"/>
  <c r="C10" i="1492"/>
  <c r="S9" i="1491" l="1"/>
  <c r="S12" i="1491"/>
  <c r="S17" i="1491"/>
  <c r="S11" i="1491"/>
  <c r="S8" i="1491"/>
  <c r="S6" i="1491"/>
  <c r="S18" i="1491"/>
  <c r="S16" i="1491"/>
  <c r="S15" i="1491"/>
  <c r="S14" i="1491"/>
  <c r="S13" i="1491"/>
  <c r="S10" i="1491"/>
  <c r="S7" i="1491"/>
  <c r="S21" i="1491" l="1"/>
  <c r="I12" i="1488" l="1"/>
  <c r="I11" i="1488" s="1"/>
  <c r="H12" i="1488"/>
  <c r="D12" i="1488"/>
  <c r="G11" i="1488"/>
  <c r="H11" i="1488" s="1"/>
  <c r="F11" i="1488"/>
  <c r="C11" i="1488"/>
  <c r="B11" i="1488"/>
  <c r="D11" i="1488" s="1"/>
  <c r="I10" i="1488"/>
  <c r="H10" i="1488"/>
  <c r="D10" i="1488"/>
  <c r="I9" i="1488"/>
  <c r="H9" i="1488"/>
  <c r="D9" i="1488"/>
  <c r="I8" i="1488"/>
  <c r="H8" i="1488"/>
  <c r="D8" i="1488"/>
  <c r="I7" i="1488"/>
  <c r="I6" i="1488" s="1"/>
  <c r="H7" i="1488"/>
  <c r="D7" i="1488"/>
  <c r="G6" i="1488"/>
  <c r="F6" i="1488"/>
  <c r="H6" i="1488" s="1"/>
  <c r="C6" i="1488"/>
  <c r="D6" i="1488" s="1"/>
  <c r="B6" i="1488"/>
  <c r="G129" i="1487"/>
  <c r="F129" i="1487"/>
  <c r="C129" i="1487"/>
  <c r="B129" i="1487"/>
  <c r="G127" i="1487"/>
  <c r="F127" i="1487"/>
  <c r="C127" i="1487"/>
  <c r="B127" i="1487"/>
  <c r="I126" i="1487"/>
  <c r="I125" i="1487" s="1"/>
  <c r="H126" i="1487"/>
  <c r="D126" i="1487"/>
  <c r="G125" i="1487"/>
  <c r="F125" i="1487"/>
  <c r="H125" i="1487" s="1"/>
  <c r="C125" i="1487"/>
  <c r="D125" i="1487" s="1"/>
  <c r="B125" i="1487"/>
  <c r="H124" i="1487"/>
  <c r="D124" i="1487"/>
  <c r="G123" i="1487"/>
  <c r="H123" i="1487" s="1"/>
  <c r="F123" i="1487"/>
  <c r="C123" i="1487"/>
  <c r="D123" i="1487" s="1"/>
  <c r="B123" i="1487"/>
  <c r="I122" i="1487"/>
  <c r="I121" i="1487" s="1"/>
  <c r="H122" i="1487"/>
  <c r="D122" i="1487"/>
  <c r="G121" i="1487"/>
  <c r="F121" i="1487"/>
  <c r="H121" i="1487" s="1"/>
  <c r="C121" i="1487"/>
  <c r="D121" i="1487" s="1"/>
  <c r="B121" i="1487"/>
  <c r="H120" i="1487"/>
  <c r="D120" i="1487"/>
  <c r="G119" i="1487"/>
  <c r="I120" i="1487" s="1"/>
  <c r="I119" i="1487" s="1"/>
  <c r="F119" i="1487"/>
  <c r="C119" i="1487"/>
  <c r="D119" i="1487" s="1"/>
  <c r="B119" i="1487"/>
  <c r="I118" i="1487"/>
  <c r="I117" i="1487" s="1"/>
  <c r="H118" i="1487"/>
  <c r="D118" i="1487"/>
  <c r="G117" i="1487"/>
  <c r="F117" i="1487"/>
  <c r="H117" i="1487" s="1"/>
  <c r="C117" i="1487"/>
  <c r="D117" i="1487" s="1"/>
  <c r="B117" i="1487"/>
  <c r="H116" i="1487"/>
  <c r="G114" i="1487"/>
  <c r="H114" i="1487" s="1"/>
  <c r="F114" i="1487"/>
  <c r="C114" i="1487"/>
  <c r="B114" i="1487"/>
  <c r="I113" i="1487"/>
  <c r="H113" i="1487"/>
  <c r="D113" i="1487"/>
  <c r="I112" i="1487"/>
  <c r="H112" i="1487"/>
  <c r="G112" i="1487"/>
  <c r="F112" i="1487"/>
  <c r="C112" i="1487"/>
  <c r="B112" i="1487"/>
  <c r="D112" i="1487" s="1"/>
  <c r="H110" i="1487"/>
  <c r="D110" i="1487"/>
  <c r="G109" i="1487"/>
  <c r="I110" i="1487" s="1"/>
  <c r="I109" i="1487" s="1"/>
  <c r="F109" i="1487"/>
  <c r="C109" i="1487"/>
  <c r="D109" i="1487" s="1"/>
  <c r="B109" i="1487"/>
  <c r="I108" i="1487"/>
  <c r="H108" i="1487"/>
  <c r="D108" i="1487"/>
  <c r="I107" i="1487"/>
  <c r="H107" i="1487"/>
  <c r="G107" i="1487"/>
  <c r="F107" i="1487"/>
  <c r="C107" i="1487"/>
  <c r="B107" i="1487"/>
  <c r="D107" i="1487" s="1"/>
  <c r="H106" i="1487"/>
  <c r="D106" i="1487"/>
  <c r="H105" i="1487"/>
  <c r="D105" i="1487"/>
  <c r="H103" i="1487"/>
  <c r="D103" i="1487"/>
  <c r="G102" i="1487"/>
  <c r="I105" i="1487" s="1"/>
  <c r="F102" i="1487"/>
  <c r="D102" i="1487"/>
  <c r="C102" i="1487"/>
  <c r="B102" i="1487"/>
  <c r="H101" i="1487"/>
  <c r="D101" i="1487"/>
  <c r="G100" i="1487"/>
  <c r="I101" i="1487" s="1"/>
  <c r="I100" i="1487" s="1"/>
  <c r="F100" i="1487"/>
  <c r="H100" i="1487" s="1"/>
  <c r="C100" i="1487"/>
  <c r="D100" i="1487" s="1"/>
  <c r="B100" i="1487"/>
  <c r="I99" i="1487"/>
  <c r="H99" i="1487"/>
  <c r="I98" i="1487"/>
  <c r="I97" i="1487"/>
  <c r="H97" i="1487"/>
  <c r="I96" i="1487"/>
  <c r="I95" i="1487" s="1"/>
  <c r="H96" i="1487"/>
  <c r="D96" i="1487"/>
  <c r="G95" i="1487"/>
  <c r="H95" i="1487" s="1"/>
  <c r="F95" i="1487"/>
  <c r="C95" i="1487"/>
  <c r="D95" i="1487" s="1"/>
  <c r="B95" i="1487"/>
  <c r="H94" i="1487"/>
  <c r="D94" i="1487"/>
  <c r="H93" i="1487"/>
  <c r="D93" i="1487"/>
  <c r="G92" i="1487"/>
  <c r="I94" i="1487" s="1"/>
  <c r="F92" i="1487"/>
  <c r="C92" i="1487"/>
  <c r="D92" i="1487" s="1"/>
  <c r="B92" i="1487"/>
  <c r="H91" i="1487"/>
  <c r="H90" i="1487"/>
  <c r="D90" i="1487"/>
  <c r="H87" i="1487"/>
  <c r="D87" i="1487"/>
  <c r="H86" i="1487"/>
  <c r="D86" i="1487"/>
  <c r="G85" i="1487"/>
  <c r="I91" i="1487" s="1"/>
  <c r="F85" i="1487"/>
  <c r="C85" i="1487"/>
  <c r="D85" i="1487" s="1"/>
  <c r="B85" i="1487"/>
  <c r="H84" i="1487"/>
  <c r="D84" i="1487"/>
  <c r="H83" i="1487"/>
  <c r="D83" i="1487"/>
  <c r="H82" i="1487"/>
  <c r="D82" i="1487"/>
  <c r="G81" i="1487"/>
  <c r="I84" i="1487" s="1"/>
  <c r="F81" i="1487"/>
  <c r="C81" i="1487"/>
  <c r="D81" i="1487" s="1"/>
  <c r="B81" i="1487"/>
  <c r="I79" i="1487"/>
  <c r="H79" i="1487"/>
  <c r="D79" i="1487"/>
  <c r="I78" i="1487"/>
  <c r="I77" i="1487" s="1"/>
  <c r="H78" i="1487"/>
  <c r="D78" i="1487"/>
  <c r="G77" i="1487"/>
  <c r="H77" i="1487" s="1"/>
  <c r="F77" i="1487"/>
  <c r="C77" i="1487"/>
  <c r="B77" i="1487"/>
  <c r="D77" i="1487" s="1"/>
  <c r="I76" i="1487"/>
  <c r="H76" i="1487"/>
  <c r="D76" i="1487"/>
  <c r="I75" i="1487"/>
  <c r="H75" i="1487"/>
  <c r="D75" i="1487"/>
  <c r="I74" i="1487"/>
  <c r="H74" i="1487"/>
  <c r="D74" i="1487"/>
  <c r="I73" i="1487"/>
  <c r="H73" i="1487"/>
  <c r="D73" i="1487"/>
  <c r="H72" i="1487"/>
  <c r="G71" i="1487"/>
  <c r="I72" i="1487" s="1"/>
  <c r="I71" i="1487" s="1"/>
  <c r="F71" i="1487"/>
  <c r="C71" i="1487"/>
  <c r="D71" i="1487" s="1"/>
  <c r="B71" i="1487"/>
  <c r="H70" i="1487"/>
  <c r="D70" i="1487"/>
  <c r="G69" i="1487"/>
  <c r="I70" i="1487" s="1"/>
  <c r="I69" i="1487" s="1"/>
  <c r="F69" i="1487"/>
  <c r="C69" i="1487"/>
  <c r="D69" i="1487" s="1"/>
  <c r="B69" i="1487"/>
  <c r="H68" i="1487"/>
  <c r="D68" i="1487"/>
  <c r="H67" i="1487"/>
  <c r="D67" i="1487"/>
  <c r="G66" i="1487"/>
  <c r="I68" i="1487" s="1"/>
  <c r="F66" i="1487"/>
  <c r="C66" i="1487"/>
  <c r="D66" i="1487" s="1"/>
  <c r="B66" i="1487"/>
  <c r="H65" i="1487"/>
  <c r="D65" i="1487"/>
  <c r="I64" i="1487"/>
  <c r="H64" i="1487"/>
  <c r="D64" i="1487"/>
  <c r="H63" i="1487"/>
  <c r="D63" i="1487"/>
  <c r="H62" i="1487"/>
  <c r="D62" i="1487"/>
  <c r="H61" i="1487"/>
  <c r="D61" i="1487"/>
  <c r="H60" i="1487"/>
  <c r="D60" i="1487"/>
  <c r="G59" i="1487"/>
  <c r="I63" i="1487" s="1"/>
  <c r="F59" i="1487"/>
  <c r="C59" i="1487"/>
  <c r="D59" i="1487" s="1"/>
  <c r="B59" i="1487"/>
  <c r="I58" i="1487"/>
  <c r="H58" i="1487"/>
  <c r="H57" i="1487"/>
  <c r="D57" i="1487"/>
  <c r="H56" i="1487"/>
  <c r="D56" i="1487"/>
  <c r="H55" i="1487"/>
  <c r="D55" i="1487"/>
  <c r="H54" i="1487"/>
  <c r="D54" i="1487"/>
  <c r="G53" i="1487"/>
  <c r="I57" i="1487" s="1"/>
  <c r="F53" i="1487"/>
  <c r="C53" i="1487"/>
  <c r="D53" i="1487" s="1"/>
  <c r="B53" i="1487"/>
  <c r="H52" i="1487"/>
  <c r="H51" i="1487"/>
  <c r="D51" i="1487"/>
  <c r="H50" i="1487"/>
  <c r="H49" i="1487"/>
  <c r="D49" i="1487"/>
  <c r="H48" i="1487"/>
  <c r="D48" i="1487"/>
  <c r="G47" i="1487"/>
  <c r="I52" i="1487" s="1"/>
  <c r="F47" i="1487"/>
  <c r="C47" i="1487"/>
  <c r="D47" i="1487" s="1"/>
  <c r="B47" i="1487"/>
  <c r="I44" i="1487"/>
  <c r="H43" i="1487"/>
  <c r="D43" i="1487"/>
  <c r="H42" i="1487"/>
  <c r="D42" i="1487"/>
  <c r="G41" i="1487"/>
  <c r="I43" i="1487" s="1"/>
  <c r="F41" i="1487"/>
  <c r="C41" i="1487"/>
  <c r="D41" i="1487" s="1"/>
  <c r="B41" i="1487"/>
  <c r="H40" i="1487"/>
  <c r="D40" i="1487"/>
  <c r="I39" i="1487"/>
  <c r="H39" i="1487"/>
  <c r="D39" i="1487"/>
  <c r="H38" i="1487"/>
  <c r="D38" i="1487"/>
  <c r="H37" i="1487"/>
  <c r="D37" i="1487"/>
  <c r="H36" i="1487"/>
  <c r="D36" i="1487"/>
  <c r="H35" i="1487"/>
  <c r="D35" i="1487"/>
  <c r="G34" i="1487"/>
  <c r="I38" i="1487" s="1"/>
  <c r="F34" i="1487"/>
  <c r="C34" i="1487"/>
  <c r="D34" i="1487" s="1"/>
  <c r="B34" i="1487"/>
  <c r="I33" i="1487"/>
  <c r="H33" i="1487"/>
  <c r="D33" i="1487"/>
  <c r="H32" i="1487"/>
  <c r="D32" i="1487"/>
  <c r="I31" i="1487"/>
  <c r="D31" i="1487"/>
  <c r="I30" i="1487"/>
  <c r="H30" i="1487"/>
  <c r="D30" i="1487"/>
  <c r="I29" i="1487"/>
  <c r="H29" i="1487"/>
  <c r="D29" i="1487"/>
  <c r="I28" i="1487"/>
  <c r="H28" i="1487"/>
  <c r="D28" i="1487"/>
  <c r="I27" i="1487"/>
  <c r="H27" i="1487"/>
  <c r="D27" i="1487"/>
  <c r="H26" i="1487"/>
  <c r="G26" i="1487"/>
  <c r="I32" i="1487" s="1"/>
  <c r="I26" i="1487" s="1"/>
  <c r="F26" i="1487"/>
  <c r="C26" i="1487"/>
  <c r="B26" i="1487"/>
  <c r="D26" i="1487" s="1"/>
  <c r="I25" i="1487"/>
  <c r="H25" i="1487"/>
  <c r="D25" i="1487"/>
  <c r="I24" i="1487"/>
  <c r="H24" i="1487"/>
  <c r="D24" i="1487"/>
  <c r="I23" i="1487"/>
  <c r="H23" i="1487"/>
  <c r="D23" i="1487"/>
  <c r="I22" i="1487"/>
  <c r="D22" i="1487"/>
  <c r="I21" i="1487"/>
  <c r="I20" i="1487" s="1"/>
  <c r="H21" i="1487"/>
  <c r="D21" i="1487"/>
  <c r="G20" i="1487"/>
  <c r="F20" i="1487"/>
  <c r="H20" i="1487" s="1"/>
  <c r="C20" i="1487"/>
  <c r="D20" i="1487" s="1"/>
  <c r="B20" i="1487"/>
  <c r="H19" i="1487"/>
  <c r="D19" i="1487"/>
  <c r="G18" i="1487"/>
  <c r="I19" i="1487" s="1"/>
  <c r="I18" i="1487" s="1"/>
  <c r="F18" i="1487"/>
  <c r="C18" i="1487"/>
  <c r="D18" i="1487" s="1"/>
  <c r="B18" i="1487"/>
  <c r="I17" i="1487"/>
  <c r="H17" i="1487"/>
  <c r="I16" i="1487"/>
  <c r="H16" i="1487"/>
  <c r="D16" i="1487"/>
  <c r="H14" i="1487"/>
  <c r="G12" i="1487"/>
  <c r="I14" i="1487" s="1"/>
  <c r="F12" i="1487"/>
  <c r="C12" i="1487"/>
  <c r="B12" i="1487"/>
  <c r="I11" i="1487"/>
  <c r="H11" i="1487"/>
  <c r="D11" i="1487"/>
  <c r="I10" i="1487"/>
  <c r="H10" i="1487"/>
  <c r="D10" i="1487"/>
  <c r="I9" i="1487"/>
  <c r="H9" i="1487"/>
  <c r="D9" i="1487"/>
  <c r="I8" i="1487"/>
  <c r="H8" i="1487"/>
  <c r="D8" i="1487"/>
  <c r="H7" i="1487"/>
  <c r="D7" i="1487"/>
  <c r="G6" i="1487"/>
  <c r="I7" i="1487" s="1"/>
  <c r="I6" i="1487" s="1"/>
  <c r="F6" i="1487"/>
  <c r="H6" i="1487" s="1"/>
  <c r="C6" i="1487"/>
  <c r="D6" i="1487" s="1"/>
  <c r="B6" i="1487"/>
  <c r="I40" i="1486"/>
  <c r="H40" i="1486"/>
  <c r="D40" i="1486"/>
  <c r="I39" i="1486"/>
  <c r="H39" i="1486"/>
  <c r="D39" i="1486"/>
  <c r="I38" i="1486"/>
  <c r="H38" i="1486"/>
  <c r="G38" i="1486"/>
  <c r="F38" i="1486"/>
  <c r="D38" i="1486"/>
  <c r="C38" i="1486"/>
  <c r="B38" i="1486"/>
  <c r="H35" i="1486"/>
  <c r="D35" i="1486"/>
  <c r="H34" i="1486"/>
  <c r="D34" i="1486"/>
  <c r="I33" i="1486"/>
  <c r="H33" i="1486"/>
  <c r="D33" i="1486"/>
  <c r="I32" i="1486"/>
  <c r="H32" i="1486"/>
  <c r="D32" i="1486"/>
  <c r="I31" i="1486"/>
  <c r="H31" i="1486"/>
  <c r="D31" i="1486"/>
  <c r="H30" i="1486"/>
  <c r="H29" i="1486"/>
  <c r="D29" i="1486"/>
  <c r="H28" i="1486"/>
  <c r="D28" i="1486"/>
  <c r="H27" i="1486"/>
  <c r="D27" i="1486"/>
  <c r="H26" i="1486"/>
  <c r="D26" i="1486"/>
  <c r="I25" i="1486"/>
  <c r="H25" i="1486"/>
  <c r="D25" i="1486"/>
  <c r="I24" i="1486"/>
  <c r="H24" i="1486"/>
  <c r="D24" i="1486"/>
  <c r="H23" i="1486"/>
  <c r="D23" i="1486"/>
  <c r="H22" i="1486"/>
  <c r="D22" i="1486"/>
  <c r="H21" i="1486"/>
  <c r="D21" i="1486"/>
  <c r="H20" i="1486"/>
  <c r="D20" i="1486"/>
  <c r="I19" i="1486"/>
  <c r="H19" i="1486"/>
  <c r="D19" i="1486"/>
  <c r="I18" i="1486"/>
  <c r="H18" i="1486"/>
  <c r="D18" i="1486"/>
  <c r="I17" i="1486"/>
  <c r="H17" i="1486"/>
  <c r="D17" i="1486"/>
  <c r="H16" i="1486"/>
  <c r="D16" i="1486"/>
  <c r="H15" i="1486"/>
  <c r="D15" i="1486"/>
  <c r="H14" i="1486"/>
  <c r="D14" i="1486"/>
  <c r="H13" i="1486"/>
  <c r="D13" i="1486"/>
  <c r="I12" i="1486"/>
  <c r="H12" i="1486"/>
  <c r="D12" i="1486"/>
  <c r="I11" i="1486"/>
  <c r="H11" i="1486"/>
  <c r="D11" i="1486"/>
  <c r="I10" i="1486"/>
  <c r="H10" i="1486"/>
  <c r="D10" i="1486"/>
  <c r="H9" i="1486"/>
  <c r="D9" i="1486"/>
  <c r="H7" i="1486"/>
  <c r="D7" i="1486"/>
  <c r="G6" i="1486"/>
  <c r="I30" i="1486" s="1"/>
  <c r="F6" i="1486"/>
  <c r="C6" i="1486"/>
  <c r="D6" i="1486" s="1"/>
  <c r="B6" i="1486"/>
  <c r="H69" i="1487" l="1"/>
  <c r="H85" i="1487"/>
  <c r="H92" i="1487"/>
  <c r="H47" i="1487"/>
  <c r="I65" i="1487"/>
  <c r="H18" i="1487"/>
  <c r="I86" i="1487"/>
  <c r="I93" i="1487"/>
  <c r="I92" i="1487" s="1"/>
  <c r="I54" i="1487"/>
  <c r="H109" i="1487"/>
  <c r="I34" i="1486"/>
  <c r="I60" i="1487"/>
  <c r="I115" i="1487"/>
  <c r="I114" i="1487" s="1"/>
  <c r="I14" i="1486"/>
  <c r="H41" i="1487"/>
  <c r="H66" i="1487"/>
  <c r="I87" i="1487"/>
  <c r="H53" i="1487"/>
  <c r="H34" i="1487"/>
  <c r="I103" i="1487"/>
  <c r="I102" i="1487" s="1"/>
  <c r="H6" i="1486"/>
  <c r="H119" i="1487"/>
  <c r="I48" i="1487"/>
  <c r="I27" i="1486"/>
  <c r="I35" i="1487"/>
  <c r="I7" i="1486"/>
  <c r="I21" i="1486"/>
  <c r="I49" i="1487"/>
  <c r="I88" i="1487"/>
  <c r="I116" i="1487"/>
  <c r="I124" i="1487"/>
  <c r="I123" i="1487" s="1"/>
  <c r="I35" i="1486"/>
  <c r="I36" i="1487"/>
  <c r="I61" i="1487"/>
  <c r="I106" i="1487"/>
  <c r="I15" i="1486"/>
  <c r="I13" i="1487"/>
  <c r="I12" i="1487" s="1"/>
  <c r="I50" i="1487"/>
  <c r="H71" i="1487"/>
  <c r="I22" i="1486"/>
  <c r="I42" i="1487"/>
  <c r="I41" i="1487" s="1"/>
  <c r="I56" i="1487"/>
  <c r="I67" i="1487"/>
  <c r="I66" i="1487" s="1"/>
  <c r="I83" i="1487"/>
  <c r="I13" i="1486"/>
  <c r="I20" i="1486"/>
  <c r="I16" i="1486"/>
  <c r="I15" i="1487"/>
  <c r="I51" i="1487"/>
  <c r="H102" i="1487"/>
  <c r="I40" i="1487"/>
  <c r="H59" i="1487"/>
  <c r="I26" i="1486"/>
  <c r="I104" i="1487"/>
  <c r="H81" i="1487"/>
  <c r="I55" i="1487"/>
  <c r="I82" i="1487"/>
  <c r="I81" i="1487" s="1"/>
  <c r="I8" i="1486"/>
  <c r="I28" i="1486"/>
  <c r="I89" i="1487"/>
  <c r="I9" i="1486"/>
  <c r="I29" i="1486"/>
  <c r="I37" i="1487"/>
  <c r="I62" i="1487"/>
  <c r="I90" i="1487"/>
  <c r="I23" i="1486"/>
  <c r="I59" i="1487" l="1"/>
  <c r="I34" i="1487"/>
  <c r="I53" i="1487"/>
  <c r="I85" i="1487"/>
  <c r="I6" i="1486"/>
  <c r="I47" i="1487"/>
  <c r="H113" i="1485" l="1"/>
  <c r="H112" i="1485" s="1"/>
  <c r="G113" i="1485"/>
  <c r="D113" i="1485"/>
  <c r="F112" i="1485"/>
  <c r="G112" i="1485" s="1"/>
  <c r="E112" i="1485"/>
  <c r="C112" i="1485"/>
  <c r="D112" i="1485" s="1"/>
  <c r="B112" i="1485"/>
  <c r="G111" i="1485"/>
  <c r="D111" i="1485"/>
  <c r="G110" i="1485"/>
  <c r="D110" i="1485"/>
  <c r="G109" i="1485"/>
  <c r="D109" i="1485"/>
  <c r="F108" i="1485"/>
  <c r="H109" i="1485" s="1"/>
  <c r="E108" i="1485"/>
  <c r="C108" i="1485"/>
  <c r="D108" i="1485" s="1"/>
  <c r="B108" i="1485"/>
  <c r="G107" i="1485"/>
  <c r="D107" i="1485"/>
  <c r="G106" i="1485"/>
  <c r="D106" i="1485"/>
  <c r="F105" i="1485"/>
  <c r="G105" i="1485" s="1"/>
  <c r="E105" i="1485"/>
  <c r="C105" i="1485"/>
  <c r="D105" i="1485" s="1"/>
  <c r="B105" i="1485"/>
  <c r="H104" i="1485"/>
  <c r="G104" i="1485"/>
  <c r="D104" i="1485"/>
  <c r="G103" i="1485"/>
  <c r="D103" i="1485"/>
  <c r="G102" i="1485"/>
  <c r="D102" i="1485"/>
  <c r="F101" i="1485"/>
  <c r="H103" i="1485" s="1"/>
  <c r="E101" i="1485"/>
  <c r="C101" i="1485"/>
  <c r="D101" i="1485" s="1"/>
  <c r="B101" i="1485"/>
  <c r="H100" i="1485"/>
  <c r="G100" i="1485"/>
  <c r="D100" i="1485"/>
  <c r="H99" i="1485"/>
  <c r="G99" i="1485"/>
  <c r="D99" i="1485"/>
  <c r="H98" i="1485"/>
  <c r="G98" i="1485"/>
  <c r="D98" i="1485"/>
  <c r="G97" i="1485"/>
  <c r="D97" i="1485"/>
  <c r="G96" i="1485"/>
  <c r="D96" i="1485"/>
  <c r="G95" i="1485"/>
  <c r="D95" i="1485"/>
  <c r="F94" i="1485"/>
  <c r="H95" i="1485" s="1"/>
  <c r="E94" i="1485"/>
  <c r="C94" i="1485"/>
  <c r="D94" i="1485" s="1"/>
  <c r="B94" i="1485"/>
  <c r="H93" i="1485"/>
  <c r="G93" i="1485"/>
  <c r="D93" i="1485"/>
  <c r="G92" i="1485"/>
  <c r="D92" i="1485"/>
  <c r="G91" i="1485"/>
  <c r="D91" i="1485"/>
  <c r="G90" i="1485"/>
  <c r="D90" i="1485"/>
  <c r="G89" i="1485"/>
  <c r="D89" i="1485"/>
  <c r="F88" i="1485"/>
  <c r="H91" i="1485" s="1"/>
  <c r="E88" i="1485"/>
  <c r="C88" i="1485"/>
  <c r="D88" i="1485" s="1"/>
  <c r="B88" i="1485"/>
  <c r="G87" i="1485"/>
  <c r="D87" i="1485"/>
  <c r="G86" i="1485"/>
  <c r="F86" i="1485"/>
  <c r="H87" i="1485" s="1"/>
  <c r="H86" i="1485" s="1"/>
  <c r="E86" i="1485"/>
  <c r="C86" i="1485"/>
  <c r="D86" i="1485" s="1"/>
  <c r="B86" i="1485"/>
  <c r="G85" i="1485"/>
  <c r="D85" i="1485"/>
  <c r="F84" i="1485"/>
  <c r="G84" i="1485" s="1"/>
  <c r="E84" i="1485"/>
  <c r="C84" i="1485"/>
  <c r="D84" i="1485" s="1"/>
  <c r="B84" i="1485"/>
  <c r="G83" i="1485"/>
  <c r="G82" i="1485"/>
  <c r="D82" i="1485"/>
  <c r="G81" i="1485"/>
  <c r="G80" i="1485"/>
  <c r="D80" i="1485"/>
  <c r="G79" i="1485"/>
  <c r="D79" i="1485"/>
  <c r="G78" i="1485"/>
  <c r="D78" i="1485"/>
  <c r="G77" i="1485"/>
  <c r="D77" i="1485"/>
  <c r="H76" i="1485"/>
  <c r="G76" i="1485"/>
  <c r="D76" i="1485"/>
  <c r="G75" i="1485"/>
  <c r="D75" i="1485"/>
  <c r="G74" i="1485"/>
  <c r="D74" i="1485"/>
  <c r="G73" i="1485"/>
  <c r="D73" i="1485"/>
  <c r="G72" i="1485"/>
  <c r="D72" i="1485"/>
  <c r="F71" i="1485"/>
  <c r="H83" i="1485" s="1"/>
  <c r="E71" i="1485"/>
  <c r="C71" i="1485"/>
  <c r="D71" i="1485" s="1"/>
  <c r="B71" i="1485"/>
  <c r="G70" i="1485"/>
  <c r="D70" i="1485"/>
  <c r="G69" i="1485"/>
  <c r="D69" i="1485"/>
  <c r="G68" i="1485"/>
  <c r="D68" i="1485"/>
  <c r="G67" i="1485"/>
  <c r="G66" i="1485"/>
  <c r="D66" i="1485"/>
  <c r="H65" i="1485"/>
  <c r="G65" i="1485"/>
  <c r="D65" i="1485"/>
  <c r="H64" i="1485"/>
  <c r="G64" i="1485"/>
  <c r="D64" i="1485"/>
  <c r="G63" i="1485"/>
  <c r="D63" i="1485"/>
  <c r="G62" i="1485"/>
  <c r="D62" i="1485"/>
  <c r="G61" i="1485"/>
  <c r="D61" i="1485"/>
  <c r="G60" i="1485"/>
  <c r="D60" i="1485"/>
  <c r="G59" i="1485"/>
  <c r="D59" i="1485"/>
  <c r="H58" i="1485"/>
  <c r="G58" i="1485"/>
  <c r="D58" i="1485"/>
  <c r="H57" i="1485"/>
  <c r="G57" i="1485"/>
  <c r="D57" i="1485"/>
  <c r="G56" i="1485"/>
  <c r="D56" i="1485"/>
  <c r="G55" i="1485"/>
  <c r="D55" i="1485"/>
  <c r="G54" i="1485"/>
  <c r="D54" i="1485"/>
  <c r="F53" i="1485"/>
  <c r="H56" i="1485" s="1"/>
  <c r="E53" i="1485"/>
  <c r="C53" i="1485"/>
  <c r="D53" i="1485" s="1"/>
  <c r="B53" i="1485"/>
  <c r="H52" i="1485"/>
  <c r="G52" i="1485"/>
  <c r="G51" i="1485"/>
  <c r="D51" i="1485"/>
  <c r="G50" i="1485"/>
  <c r="G49" i="1485"/>
  <c r="D49" i="1485"/>
  <c r="G48" i="1485"/>
  <c r="D48" i="1485"/>
  <c r="G47" i="1485"/>
  <c r="D47" i="1485"/>
  <c r="G46" i="1485"/>
  <c r="D46" i="1485"/>
  <c r="H45" i="1485"/>
  <c r="G45" i="1485"/>
  <c r="D45" i="1485"/>
  <c r="G44" i="1485"/>
  <c r="D44" i="1485"/>
  <c r="G43" i="1485"/>
  <c r="D43" i="1485"/>
  <c r="G42" i="1485"/>
  <c r="D42" i="1485"/>
  <c r="G41" i="1485"/>
  <c r="D41" i="1485"/>
  <c r="F40" i="1485"/>
  <c r="H51" i="1485" s="1"/>
  <c r="E40" i="1485"/>
  <c r="C40" i="1485"/>
  <c r="D40" i="1485" s="1"/>
  <c r="B40" i="1485"/>
  <c r="H38" i="1485"/>
  <c r="G38" i="1485"/>
  <c r="D38" i="1485"/>
  <c r="G37" i="1485"/>
  <c r="D37" i="1485"/>
  <c r="G36" i="1485"/>
  <c r="D36" i="1485"/>
  <c r="G35" i="1485"/>
  <c r="D35" i="1485"/>
  <c r="H34" i="1485"/>
  <c r="G34" i="1485"/>
  <c r="D34" i="1485"/>
  <c r="H33" i="1485"/>
  <c r="G33" i="1485"/>
  <c r="D33" i="1485"/>
  <c r="H32" i="1485"/>
  <c r="G32" i="1485"/>
  <c r="D32" i="1485"/>
  <c r="G31" i="1485"/>
  <c r="D31" i="1485"/>
  <c r="G30" i="1485"/>
  <c r="D30" i="1485"/>
  <c r="G29" i="1485"/>
  <c r="D29" i="1485"/>
  <c r="G28" i="1485"/>
  <c r="D28" i="1485"/>
  <c r="H27" i="1485"/>
  <c r="G27" i="1485"/>
  <c r="D27" i="1485"/>
  <c r="H26" i="1485"/>
  <c r="G26" i="1485"/>
  <c r="D26" i="1485"/>
  <c r="H25" i="1485"/>
  <c r="G25" i="1485"/>
  <c r="D25" i="1485"/>
  <c r="G24" i="1485"/>
  <c r="D24" i="1485"/>
  <c r="G23" i="1485"/>
  <c r="D23" i="1485"/>
  <c r="F22" i="1485"/>
  <c r="H31" i="1485" s="1"/>
  <c r="E22" i="1485"/>
  <c r="C22" i="1485"/>
  <c r="D22" i="1485" s="1"/>
  <c r="B22" i="1485"/>
  <c r="G21" i="1485"/>
  <c r="G20" i="1485"/>
  <c r="G19" i="1485"/>
  <c r="D19" i="1485"/>
  <c r="G18" i="1485"/>
  <c r="D18" i="1485"/>
  <c r="G17" i="1485"/>
  <c r="D17" i="1485"/>
  <c r="G16" i="1485"/>
  <c r="D16" i="1485"/>
  <c r="G15" i="1485"/>
  <c r="D15" i="1485"/>
  <c r="G14" i="1485"/>
  <c r="D14" i="1485"/>
  <c r="G13" i="1485"/>
  <c r="D13" i="1485"/>
  <c r="G12" i="1485"/>
  <c r="D12" i="1485"/>
  <c r="G11" i="1485"/>
  <c r="D11" i="1485"/>
  <c r="G10" i="1485"/>
  <c r="D10" i="1485"/>
  <c r="G9" i="1485"/>
  <c r="D9" i="1485"/>
  <c r="G8" i="1485"/>
  <c r="D8" i="1485"/>
  <c r="G7" i="1485"/>
  <c r="D7" i="1485"/>
  <c r="F6" i="1485"/>
  <c r="H11" i="1485" s="1"/>
  <c r="E6" i="1485"/>
  <c r="C6" i="1485"/>
  <c r="D6" i="1485" s="1"/>
  <c r="B6" i="1485"/>
  <c r="G103" i="1484"/>
  <c r="D103" i="1484"/>
  <c r="F102" i="1484"/>
  <c r="H103" i="1484" s="1"/>
  <c r="H102" i="1484" s="1"/>
  <c r="E102" i="1484"/>
  <c r="C102" i="1484"/>
  <c r="D102" i="1484" s="1"/>
  <c r="B102" i="1484"/>
  <c r="H101" i="1484"/>
  <c r="G101" i="1484"/>
  <c r="D101" i="1484"/>
  <c r="H100" i="1484"/>
  <c r="G100" i="1484"/>
  <c r="D100" i="1484"/>
  <c r="G99" i="1484"/>
  <c r="D99" i="1484"/>
  <c r="G98" i="1484"/>
  <c r="D98" i="1484"/>
  <c r="F97" i="1484"/>
  <c r="H99" i="1484" s="1"/>
  <c r="E97" i="1484"/>
  <c r="C97" i="1484"/>
  <c r="D97" i="1484" s="1"/>
  <c r="B97" i="1484"/>
  <c r="H96" i="1484"/>
  <c r="G96" i="1484"/>
  <c r="D96" i="1484"/>
  <c r="H95" i="1484"/>
  <c r="G95" i="1484"/>
  <c r="D95" i="1484"/>
  <c r="H94" i="1484"/>
  <c r="H93" i="1484" s="1"/>
  <c r="G94" i="1484"/>
  <c r="D94" i="1484"/>
  <c r="F93" i="1484"/>
  <c r="G93" i="1484" s="1"/>
  <c r="E93" i="1484"/>
  <c r="C93" i="1484"/>
  <c r="D93" i="1484" s="1"/>
  <c r="B93" i="1484"/>
  <c r="H91" i="1484"/>
  <c r="G91" i="1484"/>
  <c r="D91" i="1484"/>
  <c r="H90" i="1484"/>
  <c r="G90" i="1484"/>
  <c r="H89" i="1484"/>
  <c r="G89" i="1484"/>
  <c r="D89" i="1484"/>
  <c r="H88" i="1484"/>
  <c r="G88" i="1484"/>
  <c r="D88" i="1484"/>
  <c r="G87" i="1484"/>
  <c r="D87" i="1484"/>
  <c r="F86" i="1484"/>
  <c r="H87" i="1484" s="1"/>
  <c r="H86" i="1484" s="1"/>
  <c r="E86" i="1484"/>
  <c r="G86" i="1484" s="1"/>
  <c r="C86" i="1484"/>
  <c r="D86" i="1484" s="1"/>
  <c r="B86" i="1484"/>
  <c r="G83" i="1484"/>
  <c r="D83" i="1484"/>
  <c r="H82" i="1484"/>
  <c r="G82" i="1484"/>
  <c r="D82" i="1484"/>
  <c r="H81" i="1484"/>
  <c r="G81" i="1484"/>
  <c r="D81" i="1484"/>
  <c r="H80" i="1484"/>
  <c r="G80" i="1484"/>
  <c r="D80" i="1484"/>
  <c r="G79" i="1484"/>
  <c r="D79" i="1484"/>
  <c r="G78" i="1484"/>
  <c r="D78" i="1484"/>
  <c r="F77" i="1484"/>
  <c r="H79" i="1484" s="1"/>
  <c r="E77" i="1484"/>
  <c r="C77" i="1484"/>
  <c r="D77" i="1484" s="1"/>
  <c r="B77" i="1484"/>
  <c r="H76" i="1484"/>
  <c r="G76" i="1484"/>
  <c r="D76" i="1484"/>
  <c r="H75" i="1484"/>
  <c r="G75" i="1484"/>
  <c r="D75" i="1484"/>
  <c r="G74" i="1484"/>
  <c r="D74" i="1484"/>
  <c r="G73" i="1484"/>
  <c r="D73" i="1484"/>
  <c r="G72" i="1484"/>
  <c r="D72" i="1484"/>
  <c r="F71" i="1484"/>
  <c r="H73" i="1484" s="1"/>
  <c r="E71" i="1484"/>
  <c r="C71" i="1484"/>
  <c r="D71" i="1484" s="1"/>
  <c r="B71" i="1484"/>
  <c r="H70" i="1484"/>
  <c r="H69" i="1484" s="1"/>
  <c r="G70" i="1484"/>
  <c r="D70" i="1484"/>
  <c r="F69" i="1484"/>
  <c r="G69" i="1484" s="1"/>
  <c r="E69" i="1484"/>
  <c r="C69" i="1484"/>
  <c r="B69" i="1484"/>
  <c r="D69" i="1484" s="1"/>
  <c r="G68" i="1484"/>
  <c r="D68" i="1484"/>
  <c r="G67" i="1484"/>
  <c r="D67" i="1484"/>
  <c r="F66" i="1484"/>
  <c r="H68" i="1484" s="1"/>
  <c r="E66" i="1484"/>
  <c r="C66" i="1484"/>
  <c r="D66" i="1484" s="1"/>
  <c r="B66" i="1484"/>
  <c r="G65" i="1484"/>
  <c r="D65" i="1484"/>
  <c r="G64" i="1484"/>
  <c r="D64" i="1484"/>
  <c r="G63" i="1484"/>
  <c r="D63" i="1484"/>
  <c r="G62" i="1484"/>
  <c r="D62" i="1484"/>
  <c r="G61" i="1484"/>
  <c r="D61" i="1484"/>
  <c r="G60" i="1484"/>
  <c r="D60" i="1484"/>
  <c r="H59" i="1484"/>
  <c r="G59" i="1484"/>
  <c r="D59" i="1484"/>
  <c r="G58" i="1484"/>
  <c r="D58" i="1484"/>
  <c r="G57" i="1484"/>
  <c r="D57" i="1484"/>
  <c r="G56" i="1484"/>
  <c r="D56" i="1484"/>
  <c r="G55" i="1484"/>
  <c r="D55" i="1484"/>
  <c r="F54" i="1484"/>
  <c r="H65" i="1484" s="1"/>
  <c r="E54" i="1484"/>
  <c r="C54" i="1484"/>
  <c r="D54" i="1484" s="1"/>
  <c r="B54" i="1484"/>
  <c r="G53" i="1484"/>
  <c r="D53" i="1484"/>
  <c r="G52" i="1484"/>
  <c r="D52" i="1484"/>
  <c r="G51" i="1484"/>
  <c r="D51" i="1484"/>
  <c r="G50" i="1484"/>
  <c r="D50" i="1484"/>
  <c r="G49" i="1484"/>
  <c r="D49" i="1484"/>
  <c r="H48" i="1484"/>
  <c r="G48" i="1484"/>
  <c r="D48" i="1484"/>
  <c r="H47" i="1484"/>
  <c r="G47" i="1484"/>
  <c r="D47" i="1484"/>
  <c r="G46" i="1484"/>
  <c r="D46" i="1484"/>
  <c r="G45" i="1484"/>
  <c r="D45" i="1484"/>
  <c r="G44" i="1484"/>
  <c r="D44" i="1484"/>
  <c r="G43" i="1484"/>
  <c r="D43" i="1484"/>
  <c r="F42" i="1484"/>
  <c r="H53" i="1484" s="1"/>
  <c r="E42" i="1484"/>
  <c r="C42" i="1484"/>
  <c r="D42" i="1484" s="1"/>
  <c r="B42" i="1484"/>
  <c r="G41" i="1484"/>
  <c r="D41" i="1484"/>
  <c r="G40" i="1484"/>
  <c r="D40" i="1484"/>
  <c r="G39" i="1484"/>
  <c r="D39" i="1484"/>
  <c r="G38" i="1484"/>
  <c r="D38" i="1484"/>
  <c r="G37" i="1484"/>
  <c r="D37" i="1484"/>
  <c r="H36" i="1484"/>
  <c r="G36" i="1484"/>
  <c r="D36" i="1484"/>
  <c r="H35" i="1484"/>
  <c r="G35" i="1484"/>
  <c r="D35" i="1484"/>
  <c r="G34" i="1484"/>
  <c r="D34" i="1484"/>
  <c r="G33" i="1484"/>
  <c r="D33" i="1484"/>
  <c r="G32" i="1484"/>
  <c r="D32" i="1484"/>
  <c r="G31" i="1484"/>
  <c r="D31" i="1484"/>
  <c r="F30" i="1484"/>
  <c r="H41" i="1484" s="1"/>
  <c r="E30" i="1484"/>
  <c r="C30" i="1484"/>
  <c r="D30" i="1484" s="1"/>
  <c r="B30" i="1484"/>
  <c r="G29" i="1484"/>
  <c r="D29" i="1484"/>
  <c r="G28" i="1484"/>
  <c r="D28" i="1484"/>
  <c r="G27" i="1484"/>
  <c r="D27" i="1484"/>
  <c r="G26" i="1484"/>
  <c r="D26" i="1484"/>
  <c r="G25" i="1484"/>
  <c r="D25" i="1484"/>
  <c r="G24" i="1484"/>
  <c r="D24" i="1484"/>
  <c r="H23" i="1484"/>
  <c r="G23" i="1484"/>
  <c r="D23" i="1484"/>
  <c r="G22" i="1484"/>
  <c r="D22" i="1484"/>
  <c r="G21" i="1484"/>
  <c r="D21" i="1484"/>
  <c r="G20" i="1484"/>
  <c r="D20" i="1484"/>
  <c r="G19" i="1484"/>
  <c r="D19" i="1484"/>
  <c r="F18" i="1484"/>
  <c r="H29" i="1484" s="1"/>
  <c r="E18" i="1484"/>
  <c r="C18" i="1484"/>
  <c r="D18" i="1484" s="1"/>
  <c r="B18" i="1484"/>
  <c r="G17" i="1484"/>
  <c r="D17" i="1484"/>
  <c r="G16" i="1484"/>
  <c r="D16" i="1484"/>
  <c r="G15" i="1484"/>
  <c r="D15" i="1484"/>
  <c r="G14" i="1484"/>
  <c r="D14" i="1484"/>
  <c r="G13" i="1484"/>
  <c r="D13" i="1484"/>
  <c r="G12" i="1484"/>
  <c r="D12" i="1484"/>
  <c r="H11" i="1484"/>
  <c r="G11" i="1484"/>
  <c r="D11" i="1484"/>
  <c r="G10" i="1484"/>
  <c r="D10" i="1484"/>
  <c r="G9" i="1484"/>
  <c r="D9" i="1484"/>
  <c r="G8" i="1484"/>
  <c r="D8" i="1484"/>
  <c r="G7" i="1484"/>
  <c r="D7" i="1484"/>
  <c r="F6" i="1484"/>
  <c r="H17" i="1484" s="1"/>
  <c r="E6" i="1484"/>
  <c r="C6" i="1484"/>
  <c r="D6" i="1484" s="1"/>
  <c r="B6" i="1484"/>
  <c r="N54" i="1483"/>
  <c r="M54" i="1483"/>
  <c r="L54" i="1483"/>
  <c r="K54" i="1483"/>
  <c r="J54" i="1483"/>
  <c r="I54" i="1483"/>
  <c r="H54" i="1483"/>
  <c r="G54" i="1483"/>
  <c r="F54" i="1483"/>
  <c r="E54" i="1483"/>
  <c r="D54" i="1483"/>
  <c r="C54" i="1483"/>
  <c r="B54" i="1483"/>
  <c r="N49" i="1483"/>
  <c r="M49" i="1483"/>
  <c r="L49" i="1483"/>
  <c r="K49" i="1483"/>
  <c r="J49" i="1483"/>
  <c r="I49" i="1483"/>
  <c r="H49" i="1483"/>
  <c r="G49" i="1483"/>
  <c r="F49" i="1483"/>
  <c r="E49" i="1483"/>
  <c r="D49" i="1483"/>
  <c r="C49" i="1483"/>
  <c r="B49" i="1483"/>
  <c r="N44" i="1483"/>
  <c r="M44" i="1483"/>
  <c r="L44" i="1483"/>
  <c r="K44" i="1483"/>
  <c r="J44" i="1483"/>
  <c r="I44" i="1483"/>
  <c r="H44" i="1483"/>
  <c r="G44" i="1483"/>
  <c r="F44" i="1483"/>
  <c r="E44" i="1483"/>
  <c r="D44" i="1483"/>
  <c r="C44" i="1483"/>
  <c r="B44" i="1483"/>
  <c r="O32" i="1483"/>
  <c r="N32" i="1483"/>
  <c r="M32" i="1483"/>
  <c r="L32" i="1483"/>
  <c r="K32" i="1483"/>
  <c r="J32" i="1483"/>
  <c r="I32" i="1483"/>
  <c r="H32" i="1483"/>
  <c r="G32" i="1483"/>
  <c r="F32" i="1483"/>
  <c r="E32" i="1483"/>
  <c r="D32" i="1483"/>
  <c r="C32" i="1483"/>
  <c r="B32" i="1483"/>
  <c r="O31" i="1483"/>
  <c r="O30" i="1483"/>
  <c r="O29" i="1483"/>
  <c r="O28" i="1483"/>
  <c r="O27" i="1483"/>
  <c r="O26" i="1483"/>
  <c r="O25" i="1483"/>
  <c r="O24" i="1483"/>
  <c r="O23" i="1483"/>
  <c r="O22" i="1483"/>
  <c r="O21" i="1483"/>
  <c r="O20" i="1483"/>
  <c r="O19" i="1483"/>
  <c r="O18" i="1483"/>
  <c r="O17" i="1483"/>
  <c r="H12" i="1485" l="1"/>
  <c r="G6" i="1485"/>
  <c r="H24" i="1484"/>
  <c r="G18" i="1484"/>
  <c r="G42" i="1484"/>
  <c r="G54" i="1484"/>
  <c r="H46" i="1485"/>
  <c r="G88" i="1485"/>
  <c r="H13" i="1484"/>
  <c r="H47" i="1485"/>
  <c r="H15" i="1485"/>
  <c r="H60" i="1485"/>
  <c r="H85" i="1485"/>
  <c r="H84" i="1485" s="1"/>
  <c r="H35" i="1485"/>
  <c r="H20" i="1484"/>
  <c r="H72" i="1484"/>
  <c r="H90" i="1485"/>
  <c r="H15" i="1484"/>
  <c r="H27" i="1484"/>
  <c r="H39" i="1484"/>
  <c r="H51" i="1484"/>
  <c r="H63" i="1484"/>
  <c r="H29" i="1485"/>
  <c r="H42" i="1485"/>
  <c r="H20" i="1485"/>
  <c r="H77" i="1485"/>
  <c r="G6" i="1484"/>
  <c r="G30" i="1484"/>
  <c r="G66" i="1484"/>
  <c r="H7" i="1485"/>
  <c r="H21" i="1485"/>
  <c r="H37" i="1484"/>
  <c r="H61" i="1484"/>
  <c r="H66" i="1485"/>
  <c r="H19" i="1484"/>
  <c r="H55" i="1484"/>
  <c r="H67" i="1484"/>
  <c r="H66" i="1484" s="1"/>
  <c r="H83" i="1484"/>
  <c r="H38" i="1484"/>
  <c r="H28" i="1485"/>
  <c r="G102" i="1484"/>
  <c r="H9" i="1485"/>
  <c r="G22" i="1485"/>
  <c r="H48" i="1485"/>
  <c r="H54" i="1485"/>
  <c r="H73" i="1485"/>
  <c r="H111" i="1485"/>
  <c r="H44" i="1484"/>
  <c r="G97" i="1484"/>
  <c r="H16" i="1485"/>
  <c r="H68" i="1485"/>
  <c r="G101" i="1485"/>
  <c r="H78" i="1484"/>
  <c r="H10" i="1485"/>
  <c r="H36" i="1485"/>
  <c r="H49" i="1485"/>
  <c r="H55" i="1485"/>
  <c r="H74" i="1485"/>
  <c r="H81" i="1485"/>
  <c r="H96" i="1485"/>
  <c r="H94" i="1485" s="1"/>
  <c r="G94" i="1485"/>
  <c r="H19" i="1485"/>
  <c r="G108" i="1485"/>
  <c r="H13" i="1485"/>
  <c r="G71" i="1484"/>
  <c r="H8" i="1485"/>
  <c r="H72" i="1485"/>
  <c r="H110" i="1485"/>
  <c r="H108" i="1485" s="1"/>
  <c r="H43" i="1484"/>
  <c r="H89" i="1485"/>
  <c r="H26" i="1484"/>
  <c r="H41" i="1485"/>
  <c r="H56" i="1484"/>
  <c r="H106" i="1485"/>
  <c r="H105" i="1485" s="1"/>
  <c r="H9" i="1484"/>
  <c r="H21" i="1484"/>
  <c r="H45" i="1484"/>
  <c r="H57" i="1484"/>
  <c r="H17" i="1485"/>
  <c r="H62" i="1485"/>
  <c r="H107" i="1485"/>
  <c r="H16" i="1484"/>
  <c r="H28" i="1484"/>
  <c r="H40" i="1484"/>
  <c r="H52" i="1484"/>
  <c r="H64" i="1484"/>
  <c r="H98" i="1484"/>
  <c r="H97" i="1484" s="1"/>
  <c r="H43" i="1485"/>
  <c r="H102" i="1485"/>
  <c r="H101" i="1485" s="1"/>
  <c r="H97" i="1485"/>
  <c r="H10" i="1484"/>
  <c r="H22" i="1484"/>
  <c r="H34" i="1484"/>
  <c r="H46" i="1484"/>
  <c r="H58" i="1484"/>
  <c r="H74" i="1484"/>
  <c r="H18" i="1485"/>
  <c r="H24" i="1485"/>
  <c r="H63" i="1485"/>
  <c r="H70" i="1485"/>
  <c r="H92" i="1485"/>
  <c r="H12" i="1484"/>
  <c r="H60" i="1484"/>
  <c r="G71" i="1485"/>
  <c r="H14" i="1485"/>
  <c r="G40" i="1485"/>
  <c r="H59" i="1485"/>
  <c r="H78" i="1485"/>
  <c r="H25" i="1484"/>
  <c r="H49" i="1484"/>
  <c r="G53" i="1485"/>
  <c r="H7" i="1484"/>
  <c r="H31" i="1484"/>
  <c r="H30" i="1484" s="1"/>
  <c r="H67" i="1485"/>
  <c r="H79" i="1485"/>
  <c r="H14" i="1484"/>
  <c r="H50" i="1484"/>
  <c r="H62" i="1484"/>
  <c r="G77" i="1484"/>
  <c r="H8" i="1484"/>
  <c r="H32" i="1484"/>
  <c r="H61" i="1485"/>
  <c r="H80" i="1485"/>
  <c r="H33" i="1484"/>
  <c r="H23" i="1485"/>
  <c r="H69" i="1485"/>
  <c r="H30" i="1485"/>
  <c r="H50" i="1485"/>
  <c r="H37" i="1485"/>
  <c r="H75" i="1485"/>
  <c r="H82" i="1485"/>
  <c r="H44" i="1485"/>
  <c r="H54" i="1484" l="1"/>
  <c r="H18" i="1484"/>
  <c r="H88" i="1485"/>
  <c r="H77" i="1484"/>
  <c r="H40" i="1485"/>
  <c r="H71" i="1484"/>
  <c r="H6" i="1484"/>
  <c r="H6" i="1485"/>
  <c r="H42" i="1484"/>
  <c r="H71" i="1485"/>
  <c r="H22" i="1485"/>
  <c r="H53" i="1485"/>
  <c r="I72" i="1453" l="1"/>
  <c r="L76" i="864" l="1"/>
</calcChain>
</file>

<file path=xl/sharedStrings.xml><?xml version="1.0" encoding="utf-8"?>
<sst xmlns="http://schemas.openxmlformats.org/spreadsheetml/2006/main" count="2423" uniqueCount="916">
  <si>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</si>
  <si>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</si>
  <si>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</si>
  <si>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</si>
  <si>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</si>
  <si>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</si>
  <si>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</si>
  <si>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</si>
  <si>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</si>
  <si>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</si>
  <si>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</si>
  <si>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</si>
  <si>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</si>
  <si>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</si>
  <si>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</si>
  <si>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</si>
  <si>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</si>
  <si>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</si>
  <si>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</si>
  <si>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</si>
  <si>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</si>
  <si>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</si>
  <si>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</si>
  <si>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</si>
  <si>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</si>
  <si>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</si>
  <si>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</si>
  <si>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</si>
  <si>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</si>
  <si>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</si>
  <si>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</si>
  <si>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</si>
  <si>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</si>
  <si>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</si>
  <si>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</si>
  <si>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</si>
  <si>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</si>
  <si>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</si>
  <si>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</si>
  <si>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</si>
  <si>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</si>
  <si>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Rio Tinto Mining and Exploration S.A.C.</t>
  </si>
  <si>
    <t>Tacna</t>
  </si>
  <si>
    <t>Ica</t>
  </si>
  <si>
    <t>DORITA</t>
  </si>
  <si>
    <t>Sociedad Minera Reliquias S.A.C.</t>
  </si>
  <si>
    <t>LEZARD</t>
  </si>
  <si>
    <t>Black Swan Minerals S.A.C.</t>
  </si>
  <si>
    <t>1ra MDIA</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</si>
  <si>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</si>
  <si>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</si>
  <si>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</si>
  <si>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</si>
  <si>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</si>
  <si>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</si>
  <si>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</si>
  <si>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</si>
  <si>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</si>
  <si>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</si>
  <si>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</si>
  <si>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</si>
  <si>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</si>
  <si>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</si>
  <si>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</si>
  <si>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</si>
  <si>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</si>
  <si>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</si>
  <si>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</si>
  <si>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</si>
  <si>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</si>
  <si>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</si>
  <si>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</si>
  <si>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</si>
  <si>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</si>
  <si>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</si>
  <si>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</si>
  <si>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</si>
  <si>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</si>
  <si>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</si>
  <si>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</si>
  <si>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</si>
  <si>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</si>
  <si>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</si>
  <si>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</si>
  <si>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</si>
  <si>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</si>
  <si>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</si>
  <si>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</si>
  <si>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</si>
  <si>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</si>
  <si>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</si>
  <si>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</si>
  <si>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</si>
  <si>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</si>
  <si>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</si>
  <si>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</si>
  <si>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</si>
  <si>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</si>
  <si>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</si>
  <si>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</si>
  <si>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</si>
  <si>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</si>
  <si>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</si>
  <si>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</si>
  <si>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</si>
  <si>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</si>
  <si>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</si>
  <si>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</si>
  <si>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</si>
  <si>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</si>
  <si>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</si>
  <si>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</si>
  <si>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</si>
  <si>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</si>
  <si>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</si>
  <si>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</si>
  <si>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</si>
  <si>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</si>
  <si>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</si>
  <si>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</si>
  <si>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</si>
  <si>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</si>
  <si>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</si>
  <si>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</si>
  <si>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</si>
  <si>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</si>
  <si>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</si>
  <si>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</si>
  <si>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</si>
  <si>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</si>
  <si>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</si>
  <si>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</si>
  <si>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</si>
  <si>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</si>
  <si>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</si>
  <si>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</si>
  <si>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</si>
  <si>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</si>
  <si>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</si>
  <si>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</si>
  <si>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</si>
  <si>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</si>
  <si>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</si>
  <si>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</si>
  <si>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</si>
  <si>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</si>
  <si>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</si>
  <si>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</si>
  <si>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</si>
  <si>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</si>
  <si>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</si>
  <si>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</si>
  <si>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</si>
  <si>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</si>
  <si>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</si>
  <si>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</si>
  <si>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</si>
  <si>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</si>
  <si>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</si>
  <si>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</si>
  <si>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</si>
  <si>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</si>
  <si>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</si>
  <si>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</si>
  <si>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</si>
  <si>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</si>
  <si>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</si>
  <si>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</si>
  <si>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</si>
  <si>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PICHA</t>
  </si>
  <si>
    <t>TAMBOMAYO</t>
  </si>
  <si>
    <t>Teck Perú S.A.</t>
  </si>
  <si>
    <t>ALPAMARCA</t>
  </si>
  <si>
    <t>Nexa Resources Atacocha S.A.A.</t>
  </si>
  <si>
    <t>BERENGUELA</t>
  </si>
  <si>
    <t>CONDORILLO</t>
  </si>
  <si>
    <t>PATACANCHA</t>
  </si>
  <si>
    <t>SARA</t>
  </si>
  <si>
    <t>SUMAC WAYRA</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</si>
  <si>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</si>
  <si>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</si>
  <si>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</si>
  <si>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</si>
  <si>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</si>
  <si>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</si>
  <si>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</si>
  <si>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</si>
  <si>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</si>
  <si>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</si>
  <si>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</si>
  <si>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</si>
  <si>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</si>
  <si>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</si>
  <si>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</si>
  <si>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</si>
  <si>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</si>
  <si>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</si>
  <si>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</si>
  <si>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</si>
  <si>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</si>
  <si>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</si>
  <si>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</si>
  <si>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</si>
  <si>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</si>
  <si>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</si>
  <si>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</si>
  <si>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</si>
  <si>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</si>
  <si>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</si>
  <si>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</si>
  <si>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</si>
  <si>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</si>
  <si>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</si>
  <si>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</si>
  <si>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</si>
  <si>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</si>
  <si>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</si>
  <si>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</si>
  <si>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</si>
  <si>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</si>
  <si>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</si>
  <si>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</si>
  <si>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</si>
  <si>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</si>
  <si>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</si>
  <si>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</si>
  <si>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</si>
  <si>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</si>
  <si>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</si>
  <si>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</si>
  <si>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</si>
  <si>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</si>
  <si>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</si>
  <si>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</si>
  <si>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</si>
  <si>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</si>
  <si>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</si>
  <si>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</si>
  <si>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</si>
  <si>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</si>
  <si>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</si>
  <si>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</si>
  <si>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</si>
  <si>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</si>
  <si>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</si>
  <si>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</si>
  <si>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</si>
  <si>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</si>
  <si>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</si>
  <si>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</si>
  <si>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</si>
  <si>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</si>
  <si>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</si>
  <si>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</si>
  <si>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</si>
  <si>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</si>
  <si>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</si>
  <si>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</si>
  <si>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</si>
  <si>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</si>
  <si>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</si>
  <si>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</si>
  <si>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</si>
  <si>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</si>
  <si>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</si>
  <si>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</si>
  <si>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</si>
  <si>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</si>
  <si>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</si>
  <si>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</si>
  <si>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</si>
  <si>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</si>
  <si>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</si>
  <si>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</si>
  <si>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</si>
  <si>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</si>
  <si>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</si>
  <si>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</si>
  <si>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</si>
  <si>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</si>
  <si>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</si>
  <si>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</si>
  <si>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</si>
  <si>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</si>
  <si>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</si>
  <si>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</si>
  <si>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</si>
  <si>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</si>
  <si>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</si>
  <si>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</si>
  <si>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</si>
  <si>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</si>
  <si>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</si>
  <si>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</si>
  <si>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</si>
  <si>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</si>
  <si>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</si>
  <si>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</si>
  <si>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</si>
  <si>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</si>
  <si>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</si>
  <si>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</si>
  <si>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</si>
  <si>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</si>
  <si>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</si>
  <si>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</si>
  <si>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</si>
  <si>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</si>
  <si>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</si>
  <si>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</si>
  <si>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</si>
  <si>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</si>
  <si>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</si>
  <si>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</si>
  <si>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</si>
  <si>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</si>
  <si>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</si>
  <si>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</si>
  <si>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</si>
  <si>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</si>
  <si>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</si>
  <si>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</si>
  <si>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</si>
  <si>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</si>
  <si>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</si>
  <si>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</si>
  <si>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</si>
  <si>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</si>
  <si>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</si>
  <si>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</si>
  <si>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</si>
  <si>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</si>
  <si>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</si>
  <si>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</si>
  <si>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</si>
  <si>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</si>
  <si>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</si>
  <si>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</si>
  <si>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</si>
  <si>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</si>
  <si>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</si>
  <si>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</si>
  <si>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</si>
  <si>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</si>
  <si>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</si>
  <si>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</si>
  <si>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</si>
  <si>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</si>
  <si>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</si>
  <si>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</si>
  <si>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</si>
  <si>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</si>
  <si>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</si>
  <si>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</si>
  <si>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</si>
  <si>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</si>
  <si>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</si>
  <si>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</si>
  <si>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</si>
  <si>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</si>
  <si>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</si>
  <si>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</si>
  <si>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</si>
  <si>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</si>
  <si>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</si>
  <si>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</si>
  <si>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</si>
  <si>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</si>
  <si>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</si>
  <si>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</si>
  <si>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EJECUCIÓN</t>
  </si>
  <si>
    <t>2023 / 2042</t>
  </si>
  <si>
    <t>2024 / 2029</t>
  </si>
  <si>
    <t>Ampliación Huancapetí</t>
  </si>
  <si>
    <t>Compañía Minera Lincuna S.A.</t>
  </si>
  <si>
    <t>2025 / 2028</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</si>
  <si>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</si>
  <si>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</si>
  <si>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</si>
  <si>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</si>
  <si>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</si>
  <si>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</si>
  <si>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</si>
  <si>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</si>
  <si>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</si>
  <si>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</si>
  <si>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</si>
  <si>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</si>
  <si>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</si>
  <si>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</si>
  <si>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</si>
  <si>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</si>
  <si>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</si>
  <si>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</si>
  <si>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</si>
  <si>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</si>
  <si>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</si>
  <si>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</si>
  <si>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</si>
  <si>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</si>
  <si>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</si>
  <si>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</si>
  <si>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</si>
  <si>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</si>
  <si>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</si>
  <si>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</si>
  <si>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</si>
  <si>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</si>
  <si>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</si>
  <si>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</si>
  <si>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</si>
  <si>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</si>
  <si>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</si>
  <si>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</si>
  <si>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</si>
  <si>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EIAsd</t>
  </si>
  <si>
    <t>MARÍA REYNA</t>
  </si>
  <si>
    <t>PINAYA</t>
  </si>
  <si>
    <t>Kaizen Discovery Perú S.A.C.</t>
  </si>
  <si>
    <t>QANQAWA</t>
  </si>
  <si>
    <t>BHP World Exploration Inc. Sucursal del Perú</t>
  </si>
  <si>
    <t>ROMINA 2</t>
  </si>
  <si>
    <t>ESPERANZA</t>
  </si>
  <si>
    <t>Amaru Resources S.A.C.</t>
  </si>
  <si>
    <t>TASSA</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</si>
  <si>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</si>
  <si>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</si>
  <si>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</si>
  <si>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</si>
  <si>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</si>
  <si>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</si>
  <si>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</si>
  <si>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</si>
  <si>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</si>
  <si>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</si>
  <si>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</si>
  <si>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</si>
  <si>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</si>
  <si>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</si>
  <si>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</si>
  <si>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</si>
  <si>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</si>
  <si>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</si>
  <si>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</si>
  <si>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</si>
  <si>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</si>
  <si>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</si>
  <si>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</si>
  <si>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</si>
  <si>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</si>
  <si>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</si>
  <si>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</si>
  <si>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</si>
  <si>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</si>
  <si>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</si>
  <si>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</si>
  <si>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</si>
  <si>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</si>
  <si>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</si>
  <si>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</si>
  <si>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</si>
  <si>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</si>
  <si>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</si>
  <si>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</si>
  <si>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</si>
  <si>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</si>
  <si>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</si>
  <si>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</si>
  <si>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</si>
  <si>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</si>
  <si>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</si>
  <si>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</si>
  <si>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</si>
  <si>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</si>
  <si>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</si>
  <si>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</si>
  <si>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</si>
  <si>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</si>
  <si>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</si>
  <si>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</si>
  <si>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</si>
  <si>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</si>
  <si>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</si>
  <si>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</si>
  <si>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</si>
  <si>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</si>
  <si>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</si>
  <si>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</si>
  <si>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</si>
  <si>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</si>
  <si>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</si>
  <si>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</si>
  <si>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</si>
  <si>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</si>
  <si>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</si>
  <si>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</si>
  <si>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</si>
  <si>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</si>
  <si>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</si>
  <si>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</si>
  <si>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</si>
  <si>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Tabla 4.1</t>
  </si>
  <si>
    <t>EXTRACCIÓN MINERA NO METÁLICA SEGÚN DEPARTAMENTO*</t>
  </si>
  <si>
    <t xml:space="preserve">RECURSO EXTRAÍDO / DEPARTAMENTO </t>
  </si>
  <si>
    <t>VAR %</t>
  </si>
  <si>
    <t>CALIZA / DOLOMITA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</si>
  <si>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</si>
  <si>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</si>
  <si>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</si>
  <si>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</si>
  <si>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</si>
  <si>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</si>
  <si>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</si>
  <si>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</si>
  <si>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</si>
  <si>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</si>
  <si>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</si>
  <si>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</si>
  <si>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</si>
  <si>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</si>
  <si>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</si>
  <si>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</si>
  <si>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</si>
  <si>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</si>
  <si>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</si>
  <si>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</si>
  <si>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</si>
  <si>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</si>
  <si>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</si>
  <si>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</si>
  <si>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</si>
  <si>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</si>
  <si>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</si>
  <si>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</si>
  <si>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</si>
  <si>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</si>
  <si>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</si>
  <si>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</si>
  <si>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</si>
  <si>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</si>
  <si>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</si>
  <si>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</si>
  <si>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</si>
  <si>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</si>
  <si>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</si>
  <si>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</si>
  <si>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</si>
  <si>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</si>
  <si>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</si>
  <si>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</si>
  <si>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</si>
  <si>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</si>
  <si>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</si>
  <si>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</si>
  <si>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</si>
  <si>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</si>
  <si>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</si>
  <si>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</si>
  <si>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CAÑARIACO</t>
  </si>
  <si>
    <t>Cañariaco Copper Perú S.A.C</t>
  </si>
  <si>
    <t>Westminster Perú S.A.C.</t>
  </si>
  <si>
    <t>COBREORCO</t>
  </si>
  <si>
    <t>COTABAMBAS</t>
  </si>
  <si>
    <t>Panoro Apurimac S.A.</t>
  </si>
  <si>
    <t>3ra MEIAsd</t>
  </si>
  <si>
    <t>EL GALENO</t>
  </si>
  <si>
    <t>6ta MEIAsd</t>
  </si>
  <si>
    <t>HUARON</t>
  </si>
  <si>
    <t>Pan American Silver Huaron S.A.</t>
  </si>
  <si>
    <t>ISIBILLA</t>
  </si>
  <si>
    <t>Macusani Uranium S.A.C.</t>
  </si>
  <si>
    <t>Uranio</t>
  </si>
  <si>
    <t>KOLPA</t>
  </si>
  <si>
    <t>Compañía Minera Kolpa S.A.</t>
  </si>
  <si>
    <t>LACSHA</t>
  </si>
  <si>
    <t>Zafiro Mining S.A.C.</t>
  </si>
  <si>
    <t>LAS BAMBAS</t>
  </si>
  <si>
    <t>NEAR MINE</t>
  </si>
  <si>
    <t>Consorcio Minero Horizonte S.R.L.</t>
  </si>
  <si>
    <t>Kiwanda S.A.C.</t>
  </si>
  <si>
    <t>QUENAMARI</t>
  </si>
  <si>
    <t>QUILLA</t>
  </si>
  <si>
    <t>SAN GABRIEL</t>
  </si>
  <si>
    <t>Nexa Resources El Porvenir S.A.C.</t>
  </si>
  <si>
    <t>TINA</t>
  </si>
  <si>
    <t>CONSULTA PRELIMINAR</t>
  </si>
  <si>
    <t>Total Genius Iron Mining S.A.C.</t>
  </si>
  <si>
    <t>ATOLLADERO HASRET FE</t>
  </si>
  <si>
    <t>YANANTA</t>
  </si>
  <si>
    <t>Perú Fortescue S.A.C.</t>
  </si>
  <si>
    <t>AUTORIZACIÓN DE EXPLORACIÓN</t>
  </si>
  <si>
    <t>CABALLITO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</si>
  <si>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</si>
  <si>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</si>
  <si>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</si>
  <si>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</si>
  <si>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</si>
  <si>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</si>
  <si>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</si>
  <si>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</si>
  <si>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</si>
  <si>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</si>
  <si>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</si>
  <si>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</si>
  <si>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</si>
  <si>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</si>
  <si>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</si>
  <si>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</si>
  <si>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</si>
  <si>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</si>
  <si>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</si>
  <si>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</si>
  <si>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</si>
  <si>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</si>
  <si>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</si>
  <si>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</si>
  <si>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</si>
  <si>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</si>
  <si>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</si>
  <si>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</si>
  <si>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</si>
  <si>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</si>
  <si>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</si>
  <si>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</si>
  <si>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</si>
  <si>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</si>
  <si>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</si>
  <si>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</si>
  <si>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</si>
  <si>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</si>
  <si>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</si>
  <si>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</si>
  <si>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</si>
  <si>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</si>
  <si>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</si>
  <si>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</si>
  <si>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</si>
  <si>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</si>
  <si>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</si>
  <si>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</si>
  <si>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</si>
  <si>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</si>
  <si>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2027</t>
  </si>
  <si>
    <t>Southern Perú Copper Corporation</t>
  </si>
  <si>
    <t>2026 / 2032</t>
  </si>
  <si>
    <t>Ampliación Huarón</t>
  </si>
  <si>
    <t>Pan American Silver Huarón S.A.C.</t>
  </si>
  <si>
    <t>2026 / 2053</t>
  </si>
  <si>
    <t>Optimización Cerro Verde</t>
  </si>
  <si>
    <t>Sociedad Minera Cerro Verde S.A.A.</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</si>
  <si>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</si>
  <si>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</si>
  <si>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</si>
  <si>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</si>
  <si>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</si>
  <si>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</si>
  <si>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</si>
  <si>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</si>
  <si>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</si>
  <si>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</si>
  <si>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</si>
  <si>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</si>
  <si>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</si>
  <si>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</si>
  <si>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</si>
  <si>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</si>
  <si>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</si>
  <si>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</si>
  <si>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</si>
  <si>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</si>
  <si>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</si>
  <si>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</si>
  <si>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</si>
  <si>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</si>
  <si>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</si>
  <si>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</si>
  <si>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</si>
  <si>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</si>
  <si>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</si>
  <si>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</si>
  <si>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</si>
  <si>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</si>
  <si>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</si>
  <si>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</si>
  <si>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</si>
  <si>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</si>
  <si>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</si>
  <si>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</si>
  <si>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</si>
  <si>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</si>
  <si>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</si>
  <si>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</si>
  <si>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</si>
  <si>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</si>
  <si>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</si>
  <si>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</si>
  <si>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</si>
  <si>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</si>
  <si>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</si>
  <si>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</si>
  <si>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</si>
  <si>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</si>
  <si>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</si>
  <si>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</si>
  <si>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</si>
  <si>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</si>
  <si>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</si>
  <si>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</si>
  <si>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</si>
  <si>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</si>
  <si>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</si>
  <si>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</si>
  <si>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</si>
  <si>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</si>
  <si>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</si>
  <si>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</si>
  <si>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</si>
  <si>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</si>
  <si>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</si>
  <si>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</si>
  <si>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</si>
  <si>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</si>
  <si>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</si>
  <si>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</si>
  <si>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</si>
  <si>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</si>
  <si>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</si>
  <si>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</si>
  <si>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</si>
  <si>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</si>
  <si>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</si>
  <si>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</si>
  <si>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</si>
  <si>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</si>
  <si>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</si>
  <si>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</si>
  <si>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</si>
  <si>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</si>
  <si>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</si>
  <si>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</si>
  <si>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</si>
  <si>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</si>
  <si>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</si>
  <si>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</si>
  <si>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</si>
  <si>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HORMIGÓN</t>
  </si>
  <si>
    <t>SÍLICE</t>
  </si>
  <si>
    <t>CAOLÍN</t>
  </si>
  <si>
    <t>ÓNIX</t>
  </si>
  <si>
    <t>2029 / P.D.</t>
  </si>
  <si>
    <t>La Arena Sulfuros</t>
  </si>
  <si>
    <t>SEP</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</si>
  <si>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</si>
  <si>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</si>
  <si>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</si>
  <si>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</si>
  <si>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</si>
  <si>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OTROS (2025: 3 titulares mineros, 2026: 3 titulares mineros)</t>
  </si>
  <si>
    <t>OTROS** (2025: 3 departamentos, 2026: 3 departamentos)</t>
  </si>
  <si>
    <t>MINERA CASTOR S.A.C.</t>
  </si>
  <si>
    <t>SOCIEDAD MINERA RELIQUIAS S.A.C.</t>
  </si>
  <si>
    <t>MINERA SOTRAMI S.A.</t>
  </si>
  <si>
    <t>2026*</t>
  </si>
  <si>
    <t>FAJA MARGINAL</t>
  </si>
  <si>
    <t>2026**</t>
  </si>
  <si>
    <t>Febrero</t>
  </si>
  <si>
    <t>COQUINA</t>
  </si>
  <si>
    <t>COQUINA (TM)</t>
  </si>
  <si>
    <t>Nd</t>
  </si>
  <si>
    <t>SOBREANDES S.A.C.</t>
  </si>
  <si>
    <t>Marzo</t>
  </si>
  <si>
    <t>Mar.</t>
  </si>
  <si>
    <t>Feb</t>
  </si>
  <si>
    <t>EL MOLLE VERDE S.A.C.</t>
  </si>
  <si>
    <t>BAULANI</t>
  </si>
  <si>
    <t>Gold Fields La Cima S.A.</t>
  </si>
  <si>
    <t>CHAUPI</t>
  </si>
  <si>
    <t>CHOJEC</t>
  </si>
  <si>
    <t>COCHA ESTE</t>
  </si>
  <si>
    <t>COLQUEMAYO</t>
  </si>
  <si>
    <t>Aurora Copper Perú S.A.C.</t>
  </si>
  <si>
    <t>DANIELA</t>
  </si>
  <si>
    <t>Milenium Capitals S.A.</t>
  </si>
  <si>
    <t>EMY</t>
  </si>
  <si>
    <t>ESPERANZA DE IRAY</t>
  </si>
  <si>
    <t>Minera Anto Perú S.A.</t>
  </si>
  <si>
    <t>ILUMINADORA</t>
  </si>
  <si>
    <t>Newmont Perú S.R.L.</t>
  </si>
  <si>
    <t>LLICLLAO</t>
  </si>
  <si>
    <t>PAKA</t>
  </si>
  <si>
    <t>Pahuay Resources S.A.C.</t>
  </si>
  <si>
    <t>PALLANCATA</t>
  </si>
  <si>
    <t>PIRHUA</t>
  </si>
  <si>
    <t>PUCAMAYO SUR</t>
  </si>
  <si>
    <t>Ferroaluminios Perú Nº 4 S.A.C.</t>
  </si>
  <si>
    <t>PUMA</t>
  </si>
  <si>
    <t>RACAYCOCHA</t>
  </si>
  <si>
    <t>RELAVES QUIULACOCHA</t>
  </si>
  <si>
    <t>Cerro de Pasco Resources del Perú S.A.C.</t>
  </si>
  <si>
    <t>ROYROPATA</t>
  </si>
  <si>
    <t>SHAHUINDO</t>
  </si>
  <si>
    <t>SOMBRERO</t>
  </si>
  <si>
    <t>Sombrero Minerales S.A.C.</t>
  </si>
  <si>
    <t>TRAPICHE</t>
  </si>
  <si>
    <t>TRES CRUCES</t>
  </si>
  <si>
    <t>Aurífera Tres Cruces S.A.</t>
  </si>
  <si>
    <t>ANTICONA</t>
  </si>
  <si>
    <t>LANTANA</t>
  </si>
  <si>
    <t>Questdor S.A.C.</t>
  </si>
  <si>
    <t>NUEVA ESPERANZA</t>
  </si>
  <si>
    <t>PASHPAP</t>
  </si>
  <si>
    <t>1ra MFTA</t>
  </si>
  <si>
    <t>CINTO</t>
  </si>
  <si>
    <t>ELIDA</t>
  </si>
  <si>
    <t>Elida Resources S.A.C.</t>
  </si>
  <si>
    <t>LANCONES</t>
  </si>
  <si>
    <t>WAYRA</t>
  </si>
  <si>
    <t>TOTAL ( 69 proyectos)</t>
  </si>
  <si>
    <t>Fecha de consulta: 17 de febrero de 2026.</t>
  </si>
  <si>
    <t>CPEM 2026</t>
  </si>
  <si>
    <t>Cartera de Proyectos de Exploración Minera, edición 2026</t>
  </si>
  <si>
    <t>PERÚ: CARTERA DE PROYECTOS DE EXPLORACIÓN MINERA, EDICIÓN 2026</t>
  </si>
  <si>
    <t>Elaborado por la Dirección de Sostenibilidad y Articulación Minera de la Dirección General de Promoción y Sostenibilidad Minera.</t>
  </si>
  <si>
    <t>ROCA FOSFÓRICA (TM)</t>
  </si>
  <si>
    <t>Abril</t>
  </si>
  <si>
    <t>Abr.</t>
  </si>
  <si>
    <t>Mar</t>
  </si>
  <si>
    <t>Mayo</t>
  </si>
  <si>
    <t>May. 2026</t>
  </si>
  <si>
    <t>May.</t>
  </si>
  <si>
    <t>Abr</t>
  </si>
  <si>
    <t>SMRL SANTA BARBARA DE TRUJILLO</t>
  </si>
  <si>
    <t>2025 / P.D.</t>
  </si>
  <si>
    <t>2026 / 2031</t>
  </si>
  <si>
    <t>2026 / 2039</t>
  </si>
  <si>
    <t>2026 / 2041</t>
  </si>
  <si>
    <t>2026 / 2028</t>
  </si>
  <si>
    <t>2026 / 2029</t>
  </si>
  <si>
    <t>2027 / 2035</t>
  </si>
  <si>
    <t>Optimización Carahuacra - San Cristóbal</t>
  </si>
  <si>
    <t>Volcan Compañía Minera S.A.A.</t>
  </si>
  <si>
    <t>2027 / 2030</t>
  </si>
  <si>
    <t>Integración Atacocha-El Porvenir</t>
  </si>
  <si>
    <t xml:space="preserve">Nexa Resources Perú S.A.A. </t>
  </si>
  <si>
    <t>Cartera de Proyectos de Inversión Minera, edición 2026</t>
  </si>
  <si>
    <t>CPIM 2026</t>
  </si>
  <si>
    <t>ROCA FOSFÓRICA</t>
  </si>
  <si>
    <t>Junio</t>
  </si>
  <si>
    <t>Jun. 2025</t>
  </si>
  <si>
    <t>Jun. 2026</t>
  </si>
  <si>
    <t>Ene-Jun 2025</t>
  </si>
  <si>
    <t>Ene-Jun 2026</t>
  </si>
  <si>
    <t>Jun.</t>
  </si>
  <si>
    <t>May</t>
  </si>
  <si>
    <t>GOLD FIELDS LA CIMA S.A.</t>
  </si>
  <si>
    <t>Según ESTAMIN Julio 2026</t>
  </si>
  <si>
    <t>Edición Nº 07 - 2026</t>
  </si>
  <si>
    <t>2026
(Ene-Jul)</t>
  </si>
  <si>
    <t>Julio</t>
  </si>
  <si>
    <t>VARIACIÓN INTERANUAL / JULIO</t>
  </si>
  <si>
    <t>Jul. 2025</t>
  </si>
  <si>
    <t>Jul. 2026</t>
  </si>
  <si>
    <t>VARIACIÓN INTERANUAL ACUMULADA / ENERO-JULIO</t>
  </si>
  <si>
    <t>Ene-Jul 2025</t>
  </si>
  <si>
    <t>Ene-Jul 2026</t>
  </si>
  <si>
    <t>Fuente:  Dirección de Gestión Minera, DGM/  Fecha de consulta: 26 de agosto de 2026.
Elaboración: Dirección General de Promoción y Sostenibilidad Minera, DGPSM.
(*) Información preliminar. Incluye producción aurífera estimada de mineros artesanales de Madre de Dios, Puno, Piura y Arequipa.
N/D: Información no disponible</t>
  </si>
  <si>
    <t>Fuente:  Dirección de Gestión Minera, DGM/  Fecha de consulta: 26 de agosto de 2026.
Elaboración: Dirección General de Promoción y Sostenibilidad Minera, DGPSM.
(*) Información preliminar. Incluye producción aurífera estimada de mineros artesanales de Madre de Dios, Puno, Piura y Arequipa.</t>
  </si>
  <si>
    <t>JULIO</t>
  </si>
  <si>
    <t>ENERO - JULIO</t>
  </si>
  <si>
    <t>OTROS (2025: 46 titulares mineros, 2026: 45 titulares mineros)</t>
  </si>
  <si>
    <t>OTROS (2025: 275 titulares mineros, 2026: 289 titulares mineros)</t>
  </si>
  <si>
    <t>OTROS (2025: 32 titulares mineros, 2026: 31 titulares mineros)</t>
  </si>
  <si>
    <t>OTROS (2025: 82 titulares mineros, 2026: 78 titulares mineros)</t>
  </si>
  <si>
    <t>EL PACIFICO DORADO S.A.C.</t>
  </si>
  <si>
    <t>Fuente:  Dirección de Gestión Minera, DGM/  Fecha de consulta: 26 de agosto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</si>
  <si>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t>Fuente:  Dirección de Gestión Minera, DGM/  Fecha de consulta: 26 de agosto de 2026.
Elaboración: Dirección de Promoción y Sostenibilidad Minera, DGPSM.
(*) Información preliminar. Incluye producción aurífera estimada de mineros artesanales de Madre de Dios, Puno, Piura y Arequipa.
(**) 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</si>
  <si>
    <t>PIZARRA</t>
  </si>
  <si>
    <t>Fuente: Dirección de Gestión Minera, DGM / Fecha de consulta: 26 de agosto de 2026.
Elaboración: Dirección General de Promoción y Sostenibilidad Minera, DGPSM.</t>
  </si>
  <si>
    <t>(*) Información preliminar.</t>
  </si>
  <si>
    <t>PIZARRA (TM)</t>
  </si>
  <si>
    <t>Fuente: Dirección de Gestión Minera, DGM / Fecha de consulta: 26 de agosto de 2026.
Elaboración: Dirección General de Promoción y Sostenibilidad Minera, DGPSM.                                                                                                                                 
 (*) Información preliminar</t>
  </si>
  <si>
    <t>Jul.</t>
  </si>
  <si>
    <t>* Tonelada métrica seca.
**Precio del compuesto Mn32%-Fe20%.
Fuente: Bolsa de Metales de Londres, Standard &amp; Poor's Capital IQ. Elaborado por el Ministerio de Energía y Minas. 
Fecha de consulta: 03 de setiembre de 2026.</t>
  </si>
  <si>
    <t>2026
(Ene - Jun)</t>
  </si>
  <si>
    <t>VARIACIÓN INTERANUAL * EN MILLONES DE US$ / JUNIO</t>
  </si>
  <si>
    <t>VARIACIÓN INTERANUAL ACUMULADA* EN MILLONES DE US$ / ENERO-JUNIO</t>
  </si>
  <si>
    <t>VARIACIÓN INTERANUAL * VOLUMEN / JUNIO</t>
  </si>
  <si>
    <t>VARIACIÓN INTERANUAL ACUMULADA * VOLUMEN / ENERO-JUNIO</t>
  </si>
  <si>
    <t>Fuente: BCRP, Cuadros Estadísticos Mensuales. Elaborado por el Ministerio de Energía y Minas
Fecha de consulta: 18 de agosto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</si>
  <si>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Jun</t>
  </si>
  <si>
    <t>Fuente: BCRP, Cuadros Estadísticos Mensuales. Elaborado por el Ministerio de Energía y Minas.
Fecha de consulta: 18 de agosto de 2026.</t>
  </si>
  <si>
    <t>Fuente: BCRP, Cuadros Estadísticos Mensuales. Elaborado por el Ministerio de Energía y Minas
Fecha de consulta: 18 de agosto de 2026.</t>
  </si>
  <si>
    <t>2026
(ene-jul)</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</si>
  <si>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27 de agosto de 2026.</t>
  </si>
  <si>
    <t>BEAR CREEK MINING S.A.C.</t>
  </si>
  <si>
    <t>OTROS (2025: 275 titulares mineros, 2026: 261 titulares mineros)</t>
  </si>
  <si>
    <t>OTROS (2025: 83 titulares mineros, 2026: 80 titulares mineros)</t>
  </si>
  <si>
    <t>OTROS (2025: 133 titulares mineros, 2026: 128 titulares mineros)</t>
  </si>
  <si>
    <t>OTROS (2025: 186 titulares mineros, 2026: 184 titulares mineros)</t>
  </si>
  <si>
    <t>OTROS (2025: 155 titulares mineros, 2026: 148 titulares mineros)</t>
  </si>
  <si>
    <t>OTROS (2025: 135 titulares mineros, 2026: 130 titulares mineros)</t>
  </si>
  <si>
    <t>OTROS (2025: 121 titulares mineros, 2026: 108 titulares mineros)</t>
  </si>
  <si>
    <t>Fuente: Instituto Geológico Minero y Metalúrgico (INGEMMET) /  Fecha de consulta: 05 de agosto de 2026.</t>
  </si>
  <si>
    <t>ÁREAS RESTRINGIDAS A LA MINERÍA - JULIO 2026</t>
  </si>
  <si>
    <r>
      <t>ACTIVIDAD MINERA - JULIO</t>
    </r>
    <r>
      <rPr>
        <b/>
        <sz val="12"/>
        <rFont val="Calibri"/>
        <family val="2"/>
      </rPr>
      <t xml:space="preserve"> 2026</t>
    </r>
  </si>
  <si>
    <t>Fuente:  Declaración Estadística Mensual (ESTAMIN) - Ministerio de Energía y Minas.   /    Fecha de consulta: 02 de setiembre de 2026.</t>
  </si>
  <si>
    <t>VARIACIÓN INTERANUAL ACUMULADA / ENERO - JULIO</t>
  </si>
  <si>
    <t>Fuente: SUNAT, Nota Tributaria. Elaborado por Ministerio de Energía y Minas.
Fecha de consulta: 02 de setiembre de 2026.
* Incluye Ingresos Tributarios y No Tributarios mineros recaudados por SUNAT.</t>
  </si>
  <si>
    <t>SEGÚN DEPARTAMENTO Y GÉNERO - JULIO 2026</t>
  </si>
  <si>
    <t>Variación Interanual - Julio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</si>
  <si>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27 de agosto de 2026.</t>
  </si>
  <si>
    <t>Fuente: Dirección General de Minería - Ministerio de Energía y Minas.
 *Las cifras han sido ajustadas a lo reportado por los Titulares Mineros al 27 de agosto de 2026.</t>
  </si>
  <si>
    <t>Fuente: Dirección General de Minería - Ministerio de Energía y Minas.
Información proporcionada por los Titulares Mineros a través del Declaración Estadística Mensual (ESTAMIN).
* Las cifras han sido ajustadas a lo reportado por los Titulares Mineros al 27 de agosto de 2026.</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</si>
  <si>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08 de setiembre de 2026
   Canon Minero 2026
   Regalías Mineras - Datos a agosto 2026  
   Derecho de Vigencia y Penalidad - Datos a julio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</si>
  <si>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08 de setiembre de 2026
   Canon Minero 2026
   Regalías Mineras - Datos a agosto 2026  
   Derecho de Vigencia y Penalidad - Datos a julio 2026                                                                                                                                                                                                                </t>
  </si>
  <si>
    <t xml:space="preserve">PERÚ: CARTERA DE PROYECTOS DE INVERSIÓN MINERA, EDICIÓN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</si>
</sst>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0.000000_-;\-* #,##0.000000_-;_-* &quot;-&quot;??_-;_-@_-"/>
    <numFmt numFmtId="186" formatCode="_-* #,##0.0000_-;\-* #,##0.0000_-;_-* &quot;-&quot;??_-;_-@_-"/>
    <numFmt numFmtId="187" formatCode="_-* #,##0.000_-;\-* #,##0.000_-;_-* &quot;-&quot;??_-;_-@_-"/>
    <numFmt numFmtId="188" formatCode="_ * #,##0.000_ ;_ * \-#,##0.000_ ;_ * &quot;-&quot;??_ ;_ @_ "/>
  </numFmts>
  <fonts count="95"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b/>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
      <sz val="10"/>
      <color theme="1"/>
      <name val="Arial"/>
      <family val="2"/>
    </font>
    <font>
      <sz val="11"/>
      <color rgb="FFC65911"/>
      <name val="Calibri Light"/>
      <family val="2"/>
      <scheme val="major"/>
    </font>
    <font>
      <b/>
      <sz val="11"/>
      <color rgb="FFC55A11"/>
      <name val="Calibri Light"/>
      <family val="2"/>
      <scheme val="major"/>
    </font>
    <font>
      <sz val="11"/>
      <color rgb="FFC55A11"/>
      <name val="Calibri Light"/>
      <family val="2"/>
      <scheme val="major"/>
    </font>
    <font>
      <sz val="11"/>
      <color theme="1"/>
      <name val="Calibri"/>
      <family val="2"/>
    </font>
    <font>
      <sz val="9"/>
      <color theme="1"/>
      <name val="Calibri"/>
      <family val="2"/>
    </font>
    <font>
      <sz val="11"/>
      <color theme="0"/>
      <name val="Calibri"/>
      <family val="2"/>
    </font>
    <font>
      <b/>
      <i/>
      <sz val="10"/>
      <color theme="0" tint="-0.49995422223578601"/>
      <name val="Calibri"/>
      <family val="2"/>
    </font>
    <font>
      <b/>
      <sz val="10"/>
      <color theme="0" tint="-4.9989318521683403E-2"/>
      <name val="Calibri"/>
      <family val="2"/>
    </font>
    <font>
      <b/>
      <sz val="10"/>
      <color theme="0"/>
      <name val="Calibri"/>
      <family val="2"/>
    </font>
    <font>
      <b/>
      <sz val="12"/>
      <color theme="1"/>
      <name val="Calibri"/>
      <family val="2"/>
    </font>
    <font>
      <b/>
      <sz val="11"/>
      <color theme="1"/>
      <name val="Calibri"/>
      <family val="2"/>
    </font>
    <font>
      <i/>
      <sz val="10"/>
      <color theme="0"/>
      <name val="Calibri"/>
      <family val="2"/>
    </font>
    <font>
      <b/>
      <sz val="9"/>
      <color theme="1"/>
      <name val="Calibri"/>
      <family val="2"/>
    </font>
  </fonts>
  <fills count="37">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F2F2F2"/>
      </patternFill>
    </fill>
    <fill>
      <patternFill patternType="solid">
        <fgColor rgb="FFFFFFFF"/>
      </patternFill>
    </fill>
    <fill>
      <patternFill patternType="solid">
        <fgColor theme="0"/>
      </patternFill>
    </fill>
    <fill>
      <patternFill patternType="solid">
        <fgColor rgb="FF7F7F7F"/>
      </patternFill>
    </fill>
    <fill>
      <patternFill patternType="solid">
        <fgColor rgb="FFD9D9D9"/>
      </patternFill>
    </fill>
    <fill>
      <patternFill patternType="solid">
        <fgColor theme="0" tint="-0.14999847407452621"/>
        <bgColor indexed="65"/>
      </patternFill>
    </fill>
    <fill>
      <patternFill patternType="solid">
        <fgColor theme="1" tint="0.49995422223578601"/>
        <bgColor indexed="65"/>
      </patternFill>
    </fill>
    <fill>
      <patternFill patternType="solid">
        <fgColor theme="0" tint="-0.49995422223578601"/>
        <bgColor indexed="65"/>
      </patternFill>
    </fill>
    <fill>
      <patternFill patternType="solid">
        <fgColor theme="0" tint="-0.14996795556505021"/>
        <bgColor indexed="64"/>
      </patternFill>
    </fill>
    <fill>
      <patternFill patternType="solid">
        <fgColor theme="6" tint="0.59996337778862885"/>
        <bgColor indexed="65"/>
      </patternFill>
    </fill>
    <fill>
      <patternFill patternType="solid">
        <fgColor theme="0" tint="-4.9989318521683403E-2"/>
        <bgColor indexed="65"/>
      </patternFill>
    </fill>
  </fills>
  <borders count="76">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
      <left/>
      <right style="dashed">
        <color indexed="64"/>
      </right>
      <top/>
      <bottom/>
      <diagonal/>
    </border>
    <border>
      <left/>
      <right/>
      <top style="thin">
        <color indexed="64"/>
      </top>
      <bottom style="thin">
        <color theme="2" tint="-0.499984740745262"/>
      </bottom>
      <diagonal/>
    </border>
    <border>
      <left/>
      <right/>
      <top style="medium">
        <color rgb="FF5B9BD5"/>
      </top>
      <bottom style="thick">
        <color rgb="FF00B0F0"/>
      </bottom>
      <diagonal/>
    </border>
    <border>
      <left/>
      <right/>
      <top style="thin">
        <color indexed="64"/>
      </top>
      <bottom style="thick">
        <color rgb="FF00B0F0"/>
      </bottom>
      <diagonal/>
    </border>
    <border>
      <left/>
      <right/>
      <top style="thin">
        <color theme="1"/>
      </top>
      <bottom style="thick">
        <color rgb="FF00B0F0"/>
      </bottom>
      <diagonal/>
    </border>
    <border>
      <left/>
      <right/>
      <top style="thick">
        <color rgb="FF00B0F0"/>
      </top>
      <bottom/>
      <diagonal/>
    </border>
    <border>
      <left/>
      <right/>
      <top style="thin">
        <color theme="1"/>
      </top>
      <bottom style="thin">
        <color indexed="64"/>
      </bottom>
      <diagonal/>
    </border>
  </borders>
  <cellStyleXfs count="38">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0" fillId="0" borderId="0" applyBorder="0"/>
    <xf numFmtId="0" fontId="5" fillId="0" borderId="0" applyBorder="0"/>
    <xf numFmtId="43" fontId="1" fillId="0" borderId="0" applyFont="0" applyFill="0" applyBorder="0" applyAlignment="0" applyProtection="0"/>
    <xf numFmtId="0" fontId="85" fillId="0" borderId="0"/>
    <xf numFmtId="43" fontId="85" fillId="0" borderId="0" applyFont="0" applyFill="0" applyBorder="0" applyAlignment="0" applyProtection="0"/>
    <xf numFmtId="0" fontId="86" fillId="28" borderId="0">
      <alignment horizontal="left"/>
    </xf>
    <xf numFmtId="165" fontId="85" fillId="0" borderId="0" applyFont="0" applyFill="0" applyBorder="0" applyAlignment="0" applyProtection="0"/>
    <xf numFmtId="9" fontId="85" fillId="0" borderId="0" applyFont="0" applyFill="0" applyBorder="0" applyAlignment="0" applyProtection="0"/>
  </cellStyleXfs>
  <cellXfs count="1210">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0" fillId="2" borderId="0" xfId="0" applyFont="1" applyFill="1" applyAlignment="1">
      <alignment horizontal="left"/>
    </xf>
    <xf numFmtId="0" fontId="41"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2" fillId="10" borderId="0" xfId="0" applyFont="1" applyFill="1" applyAlignment="1">
      <alignment horizontal="left"/>
    </xf>
    <xf numFmtId="0" fontId="42" fillId="10" borderId="0" xfId="0" applyFont="1" applyFill="1" applyAlignment="1">
      <alignment horizontal="center"/>
    </xf>
    <xf numFmtId="0" fontId="43" fillId="2" borderId="4" xfId="0" applyFont="1" applyFill="1" applyBorder="1" applyAlignment="1">
      <alignment horizontal="left"/>
    </xf>
    <xf numFmtId="0" fontId="43"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4"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5" fillId="2" borderId="0" xfId="0" applyFont="1" applyFill="1" applyAlignment="1">
      <alignment horizontal="left"/>
    </xf>
    <xf numFmtId="0" fontId="42" fillId="10" borderId="0" xfId="0" applyFont="1" applyFill="1" applyAlignment="1">
      <alignment horizontal="left" vertical="center"/>
    </xf>
    <xf numFmtId="0" fontId="42" fillId="10" borderId="0" xfId="0" applyFont="1" applyFill="1" applyAlignment="1">
      <alignment horizontal="right" vertical="center"/>
    </xf>
    <xf numFmtId="0" fontId="20" fillId="0" borderId="0" xfId="0" applyFont="1" applyAlignment="1">
      <alignment horizontal="left"/>
    </xf>
    <xf numFmtId="168" fontId="4" fillId="2" borderId="0" xfId="0" applyNumberFormat="1" applyFont="1" applyFill="1" applyAlignment="1">
      <alignment horizontal="center"/>
    </xf>
    <xf numFmtId="0" fontId="40" fillId="2" borderId="0" xfId="0" applyFont="1" applyFill="1"/>
    <xf numFmtId="3" fontId="4" fillId="2" borderId="0" xfId="9" applyNumberFormat="1" applyFont="1" applyAlignment="1">
      <alignment horizontal="right"/>
    </xf>
    <xf numFmtId="0" fontId="5" fillId="0" borderId="0" xfId="8"/>
    <xf numFmtId="0" fontId="6" fillId="0" borderId="0" xfId="9" applyFill="1">
      <alignment horizontal="left"/>
    </xf>
    <xf numFmtId="3" fontId="20" fillId="2" borderId="1" xfId="9" applyNumberFormat="1" applyFont="1" applyBorder="1" applyAlignment="1">
      <alignment horizontal="right"/>
    </xf>
    <xf numFmtId="3" fontId="20" fillId="2" borderId="0" xfId="9" applyNumberFormat="1" applyFont="1" applyAlignment="1">
      <alignment horizontal="right"/>
    </xf>
    <xf numFmtId="0" fontId="4" fillId="2" borderId="0" xfId="9" applyFont="1">
      <alignment horizontal="left"/>
    </xf>
    <xf numFmtId="170" fontId="0" fillId="0" borderId="0" xfId="19" applyNumberFormat="1" applyFont="1"/>
    <xf numFmtId="0" fontId="44" fillId="0" borderId="0" xfId="0" applyFont="1" applyAlignment="1">
      <alignmen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6"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0" fillId="2" borderId="0" xfId="0" applyFont="1" applyFill="1" applyAlignment="1">
      <alignment horizontal="left" vertical="center"/>
    </xf>
    <xf numFmtId="166" fontId="4" fillId="2" borderId="0" xfId="1" applyNumberFormat="1" applyFont="1" applyFill="1" applyAlignment="1">
      <alignment vertical="center"/>
    </xf>
    <xf numFmtId="0" fontId="45"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2" fillId="10" borderId="21" xfId="9" applyFont="1" applyFill="1" applyBorder="1" applyAlignment="1">
      <alignment horizontal="left" vertical="center"/>
    </xf>
    <xf numFmtId="0" fontId="42" fillId="10" borderId="21" xfId="4" applyNumberFormat="1" applyFont="1" applyFill="1" applyBorder="1" applyAlignment="1">
      <alignment horizontal="center" vertical="center"/>
    </xf>
    <xf numFmtId="0" fontId="42" fillId="10" borderId="29" xfId="4" applyNumberFormat="1" applyFont="1" applyFill="1" applyBorder="1" applyAlignment="1">
      <alignment horizontal="center" vertical="center"/>
    </xf>
    <xf numFmtId="166" fontId="42"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0" fillId="12" borderId="28" xfId="0" applyFont="1" applyFill="1" applyBorder="1" applyAlignment="1">
      <alignment vertical="center" wrapText="1"/>
    </xf>
    <xf numFmtId="175" fontId="4" fillId="2" borderId="0" xfId="4" applyNumberFormat="1" applyFont="1" applyFill="1"/>
    <xf numFmtId="166" fontId="42"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1" fillId="2" borderId="0" xfId="0" applyFont="1" applyFill="1"/>
    <xf numFmtId="0" fontId="42" fillId="10" borderId="0" xfId="0" applyFont="1" applyFill="1" applyAlignment="1">
      <alignment horizontal="right"/>
    </xf>
    <xf numFmtId="0" fontId="40" fillId="8" borderId="21" xfId="0" applyFont="1" applyFill="1" applyBorder="1" applyAlignment="1">
      <alignment horizontal="left"/>
    </xf>
    <xf numFmtId="0" fontId="40" fillId="8" borderId="29" xfId="0" applyFont="1" applyFill="1" applyBorder="1" applyAlignment="1">
      <alignment horizontal="right"/>
    </xf>
    <xf numFmtId="0" fontId="40"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0"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49" fillId="2" borderId="2" xfId="0" applyFont="1" applyFill="1" applyBorder="1"/>
    <xf numFmtId="0" fontId="3" fillId="2" borderId="2" xfId="0" applyFont="1" applyFill="1" applyBorder="1" applyAlignment="1">
      <alignment horizontal="right"/>
    </xf>
    <xf numFmtId="0" fontId="37"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0" fillId="14" borderId="35" xfId="0" applyFont="1" applyFill="1" applyBorder="1" applyAlignment="1">
      <alignment horizontal="center" vertical="center"/>
    </xf>
    <xf numFmtId="179" fontId="50" fillId="14" borderId="6" xfId="0" applyNumberFormat="1" applyFont="1" applyFill="1" applyBorder="1" applyAlignment="1">
      <alignment horizontal="center" vertical="center" wrapText="1"/>
    </xf>
    <xf numFmtId="0" fontId="50" fillId="0" borderId="36" xfId="0" applyFont="1" applyBorder="1" applyAlignment="1">
      <alignment horizontal="center" vertical="center"/>
    </xf>
    <xf numFmtId="0" fontId="37" fillId="15" borderId="36" xfId="0" applyFont="1" applyFill="1" applyBorder="1" applyAlignment="1">
      <alignment horizontal="left" vertical="center"/>
    </xf>
    <xf numFmtId="179" fontId="37"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0" fillId="0" borderId="6" xfId="0" applyFont="1" applyBorder="1" applyAlignment="1">
      <alignment horizontal="center" vertical="center"/>
    </xf>
    <xf numFmtId="0" fontId="37" fillId="15" borderId="13" xfId="0" applyFont="1" applyFill="1" applyBorder="1" applyAlignment="1">
      <alignment horizontal="left" vertical="center"/>
    </xf>
    <xf numFmtId="0" fontId="37" fillId="15" borderId="5" xfId="0" applyFont="1" applyFill="1" applyBorder="1" applyAlignment="1">
      <alignment horizontal="left" vertical="center"/>
    </xf>
    <xf numFmtId="0" fontId="50" fillId="15" borderId="5" xfId="0" applyFont="1" applyFill="1" applyBorder="1" applyAlignment="1">
      <alignment horizontal="left" vertical="center"/>
    </xf>
    <xf numFmtId="0" fontId="37" fillId="15" borderId="5" xfId="0" applyFont="1" applyFill="1" applyBorder="1" applyAlignment="1">
      <alignment horizontal="left" vertical="center" wrapText="1"/>
    </xf>
    <xf numFmtId="3" fontId="51" fillId="0" borderId="0" xfId="0" applyNumberFormat="1" applyFont="1" applyAlignment="1">
      <alignment horizontal="center"/>
    </xf>
    <xf numFmtId="3" fontId="37" fillId="15" borderId="6" xfId="4" applyNumberFormat="1" applyFont="1" applyFill="1" applyBorder="1" applyAlignment="1">
      <alignment horizontal="center" vertical="center"/>
    </xf>
    <xf numFmtId="175" fontId="37" fillId="15" borderId="6" xfId="4" applyNumberFormat="1" applyFont="1" applyFill="1" applyBorder="1" applyAlignment="1">
      <alignment horizontal="center" vertical="center"/>
    </xf>
    <xf numFmtId="171" fontId="37" fillId="8" borderId="6" xfId="4" applyNumberFormat="1" applyFont="1" applyFill="1" applyBorder="1" applyAlignment="1">
      <alignment horizontal="center" vertical="center"/>
    </xf>
    <xf numFmtId="3" fontId="38" fillId="0" borderId="0" xfId="0" applyNumberFormat="1" applyFont="1" applyAlignment="1">
      <alignment horizontal="center"/>
    </xf>
    <xf numFmtId="0" fontId="22" fillId="0" borderId="0" xfId="0" applyFont="1" applyAlignment="1">
      <alignment vertical="center"/>
    </xf>
    <xf numFmtId="0" fontId="40" fillId="2" borderId="0" xfId="0" applyFont="1" applyFill="1" applyAlignment="1">
      <alignment vertical="center" wrapText="1"/>
    </xf>
    <xf numFmtId="0" fontId="40" fillId="2" borderId="0" xfId="0" applyFont="1" applyFill="1" applyAlignment="1">
      <alignment vertical="center"/>
    </xf>
    <xf numFmtId="0" fontId="47"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2"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2" fillId="10" borderId="0" xfId="19" applyNumberFormat="1" applyFont="1" applyFill="1" applyAlignment="1">
      <alignment horizontal="center" vertical="center" wrapText="1"/>
    </xf>
    <xf numFmtId="181" fontId="4" fillId="2" borderId="0" xfId="0" applyNumberFormat="1" applyFont="1" applyFill="1"/>
    <xf numFmtId="0" fontId="42" fillId="10" borderId="0" xfId="0" applyFont="1" applyFill="1" applyAlignment="1">
      <alignment horizontal="left" vertical="center" wrapText="1"/>
    </xf>
    <xf numFmtId="17" fontId="39"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39"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0" fontId="42" fillId="10" borderId="0" xfId="0" applyFont="1" applyFill="1" applyAlignment="1">
      <alignment horizontal="center" vertical="center"/>
    </xf>
    <xf numFmtId="0" fontId="39"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47" fillId="2" borderId="0" xfId="0" applyFont="1" applyFill="1" applyAlignment="1">
      <alignment horizontal="left"/>
    </xf>
    <xf numFmtId="3" fontId="47" fillId="2" borderId="0" xfId="0" applyNumberFormat="1" applyFont="1" applyFill="1" applyAlignment="1">
      <alignment horizontal="center"/>
    </xf>
    <xf numFmtId="10" fontId="47" fillId="2" borderId="0" xfId="0" applyNumberFormat="1" applyFont="1" applyFill="1" applyAlignment="1">
      <alignment horizontal="center"/>
    </xf>
    <xf numFmtId="3" fontId="47"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7" fillId="4" borderId="0" xfId="2" applyFont="1" applyFill="1"/>
    <xf numFmtId="0" fontId="38"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3" fillId="4" borderId="0" xfId="2" applyFont="1" applyFill="1"/>
    <xf numFmtId="3" fontId="21" fillId="4" borderId="0" xfId="2" applyNumberFormat="1" applyFont="1" applyFill="1"/>
    <xf numFmtId="0" fontId="39" fillId="7" borderId="0" xfId="2" applyFont="1" applyFill="1" applyAlignment="1">
      <alignment horizontal="center" wrapText="1"/>
    </xf>
    <xf numFmtId="3" fontId="39"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5"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6" fillId="6" borderId="0" xfId="0" applyFont="1" applyFill="1" applyAlignment="1">
      <alignment horizontal="center" vertical="center" wrapText="1"/>
    </xf>
    <xf numFmtId="0" fontId="56" fillId="6" borderId="0" xfId="0" applyFont="1" applyFill="1" applyAlignment="1">
      <alignment vertical="center" wrapText="1"/>
    </xf>
    <xf numFmtId="0" fontId="59" fillId="0" borderId="0" xfId="0" applyFont="1" applyAlignment="1">
      <alignment horizontal="center" vertical="center"/>
    </xf>
    <xf numFmtId="0" fontId="60" fillId="0" borderId="0" xfId="0" applyFont="1" applyAlignment="1">
      <alignment vertical="center"/>
    </xf>
    <xf numFmtId="0" fontId="59" fillId="0" borderId="0" xfId="0" applyFont="1" applyAlignment="1">
      <alignment vertical="center"/>
    </xf>
    <xf numFmtId="0" fontId="59" fillId="0" borderId="1" xfId="0" applyFont="1" applyBorder="1" applyAlignment="1">
      <alignment horizontal="center" vertical="center"/>
    </xf>
    <xf numFmtId="0" fontId="60" fillId="0" borderId="1" xfId="0" applyFont="1" applyBorder="1" applyAlignment="1">
      <alignment vertical="center"/>
    </xf>
    <xf numFmtId="0" fontId="59" fillId="0" borderId="1" xfId="0" applyFont="1" applyBorder="1" applyAlignment="1">
      <alignment vertical="center"/>
    </xf>
    <xf numFmtId="0" fontId="59" fillId="0" borderId="1" xfId="0" applyFont="1" applyBorder="1" applyAlignment="1">
      <alignment horizontal="center" vertical="center" wrapText="1"/>
    </xf>
    <xf numFmtId="0" fontId="59" fillId="0" borderId="2" xfId="0" applyFont="1" applyBorder="1" applyAlignment="1">
      <alignment horizontal="center" vertical="center" wrapText="1"/>
    </xf>
    <xf numFmtId="0" fontId="60" fillId="0" borderId="2" xfId="0" applyFont="1" applyBorder="1" applyAlignment="1">
      <alignment vertical="center"/>
    </xf>
    <xf numFmtId="0" fontId="59" fillId="0" borderId="2" xfId="0" applyFont="1" applyBorder="1" applyAlignment="1">
      <alignment vertical="center"/>
    </xf>
    <xf numFmtId="0" fontId="59" fillId="0" borderId="2" xfId="0" applyFont="1" applyBorder="1" applyAlignment="1">
      <alignment horizontal="center" vertical="center"/>
    </xf>
    <xf numFmtId="0" fontId="57" fillId="18" borderId="0" xfId="0" applyFont="1" applyFill="1" applyAlignment="1">
      <alignment vertical="center"/>
    </xf>
    <xf numFmtId="0" fontId="58" fillId="18" borderId="42" xfId="0" applyFont="1" applyFill="1" applyBorder="1" applyAlignment="1">
      <alignment vertical="center"/>
    </xf>
    <xf numFmtId="0" fontId="58" fillId="18" borderId="42"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2" fillId="5" borderId="0" xfId="26" applyFont="1" applyFill="1" applyAlignment="1">
      <alignment horizontal="center" vertical="center" wrapText="1"/>
    </xf>
    <xf numFmtId="0" fontId="27" fillId="2" borderId="48" xfId="26" applyFont="1" applyFill="1" applyBorder="1" applyAlignment="1">
      <alignment horizontal="center" vertical="center"/>
    </xf>
    <xf numFmtId="14" fontId="27" fillId="2" borderId="48" xfId="26" applyNumberFormat="1" applyFont="1" applyFill="1" applyBorder="1" applyAlignment="1">
      <alignment horizontal="center" vertical="center"/>
    </xf>
    <xf numFmtId="168" fontId="27" fillId="2" borderId="48" xfId="26" applyNumberFormat="1" applyFont="1" applyFill="1" applyBorder="1" applyAlignment="1">
      <alignment horizontal="center" vertical="center"/>
    </xf>
    <xf numFmtId="3" fontId="25" fillId="2" borderId="48" xfId="26" applyNumberFormat="1" applyFont="1" applyFill="1" applyBorder="1" applyAlignment="1">
      <alignment horizontal="center" vertical="center"/>
    </xf>
    <xf numFmtId="0" fontId="25" fillId="2" borderId="48" xfId="26" applyFont="1" applyFill="1" applyBorder="1" applyAlignment="1">
      <alignment horizontal="center" vertical="center"/>
    </xf>
    <xf numFmtId="14" fontId="25" fillId="2" borderId="48" xfId="26" applyNumberFormat="1" applyFont="1" applyFill="1" applyBorder="1" applyAlignment="1">
      <alignment horizontal="center" vertical="center"/>
    </xf>
    <xf numFmtId="168" fontId="25" fillId="2" borderId="48" xfId="26" applyNumberFormat="1" applyFont="1" applyFill="1" applyBorder="1" applyAlignment="1">
      <alignment horizontal="center" vertical="center"/>
    </xf>
    <xf numFmtId="3" fontId="25" fillId="2" borderId="49" xfId="26" applyNumberFormat="1" applyFont="1" applyFill="1" applyBorder="1" applyAlignment="1">
      <alignment horizontal="center" vertical="center"/>
    </xf>
    <xf numFmtId="0" fontId="25" fillId="2" borderId="49" xfId="26" applyFont="1" applyFill="1" applyBorder="1" applyAlignment="1">
      <alignment horizontal="center" vertical="center"/>
    </xf>
    <xf numFmtId="14" fontId="25" fillId="2" borderId="49" xfId="26" applyNumberFormat="1" applyFont="1" applyFill="1" applyBorder="1" applyAlignment="1">
      <alignment horizontal="center" vertical="center"/>
    </xf>
    <xf numFmtId="168" fontId="25" fillId="2" borderId="49" xfId="26" applyNumberFormat="1" applyFont="1" applyFill="1" applyBorder="1" applyAlignment="1">
      <alignment horizontal="center" vertical="center"/>
    </xf>
    <xf numFmtId="168" fontId="31" fillId="2" borderId="50" xfId="26" applyNumberFormat="1" applyFont="1" applyFill="1" applyBorder="1" applyAlignment="1">
      <alignment horizontal="center" vertical="center"/>
    </xf>
    <xf numFmtId="0" fontId="63" fillId="0" borderId="0" xfId="26" applyFont="1" applyAlignment="1">
      <alignment vertical="center"/>
    </xf>
    <xf numFmtId="14" fontId="63" fillId="0" borderId="0" xfId="26" applyNumberFormat="1" applyFont="1" applyAlignment="1">
      <alignment vertical="center"/>
    </xf>
    <xf numFmtId="0" fontId="64" fillId="0" borderId="0" xfId="26" applyFont="1" applyAlignment="1">
      <alignment vertical="center"/>
    </xf>
    <xf numFmtId="168" fontId="23" fillId="0" borderId="0" xfId="26" applyNumberFormat="1" applyFont="1" applyAlignment="1">
      <alignment vertical="center"/>
    </xf>
    <xf numFmtId="0" fontId="65" fillId="2" borderId="0" xfId="24" quotePrefix="1" applyFont="1" applyFill="1"/>
    <xf numFmtId="0" fontId="66" fillId="2" borderId="0" xfId="0" applyFont="1" applyFill="1"/>
    <xf numFmtId="0" fontId="4" fillId="2" borderId="0" xfId="9" applyFont="1" applyAlignment="1">
      <alignment horizontal="right"/>
    </xf>
    <xf numFmtId="0" fontId="42" fillId="10" borderId="0" xfId="9" applyFont="1" applyFill="1" applyAlignment="1"/>
    <xf numFmtId="0" fontId="42" fillId="10" borderId="0" xfId="9" applyFont="1" applyFill="1" applyAlignment="1">
      <alignment horizontal="right"/>
    </xf>
    <xf numFmtId="0" fontId="42"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5" fillId="2" borderId="0" xfId="0" applyFont="1" applyFill="1" applyAlignment="1">
      <alignment horizontal="left" wrapText="1"/>
    </xf>
    <xf numFmtId="175" fontId="6" fillId="2" borderId="0" xfId="4" applyNumberFormat="1" applyFont="1" applyFill="1" applyAlignment="1">
      <alignment horizontal="left"/>
    </xf>
    <xf numFmtId="0" fontId="67"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68"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68" fillId="0" borderId="0" xfId="19" applyFont="1"/>
    <xf numFmtId="0" fontId="44" fillId="2" borderId="0" xfId="9" applyFont="1" applyAlignment="1">
      <alignment vertical="top"/>
    </xf>
    <xf numFmtId="0" fontId="44"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69" fillId="2" borderId="0" xfId="24" quotePrefix="1" applyFont="1" applyFill="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2"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0"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0" fillId="2" borderId="0" xfId="12" applyFont="1" applyFill="1"/>
    <xf numFmtId="0" fontId="4" fillId="0" borderId="0" xfId="12" applyFont="1"/>
    <xf numFmtId="0" fontId="41" fillId="2" borderId="0" xfId="12" applyFont="1" applyFill="1" applyAlignment="1">
      <alignment horizontal="left"/>
    </xf>
    <xf numFmtId="0" fontId="4" fillId="0" borderId="0" xfId="12" applyFont="1" applyAlignment="1">
      <alignment horizontal="center"/>
    </xf>
    <xf numFmtId="0" fontId="42" fillId="20" borderId="0" xfId="12" applyFont="1" applyFill="1" applyAlignment="1">
      <alignment horizontal="left"/>
    </xf>
    <xf numFmtId="0" fontId="42" fillId="20" borderId="0" xfId="12" applyFont="1" applyFill="1" applyAlignment="1">
      <alignment horizontal="center" vertical="center" wrapText="1"/>
    </xf>
    <xf numFmtId="0" fontId="42"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2" fillId="10" borderId="0" xfId="12" applyFont="1" applyFill="1" applyAlignment="1">
      <alignment horizontal="left" vertical="center" wrapText="1"/>
    </xf>
    <xf numFmtId="0" fontId="42" fillId="10" borderId="0" xfId="12" applyFont="1" applyFill="1" applyAlignment="1">
      <alignment horizontal="center" vertical="center" wrapText="1"/>
    </xf>
    <xf numFmtId="0" fontId="42" fillId="10" borderId="8" xfId="12" applyFont="1" applyFill="1" applyBorder="1" applyAlignment="1">
      <alignment horizontal="center" vertical="center" wrapText="1"/>
    </xf>
    <xf numFmtId="0" fontId="2" fillId="0" borderId="0" xfId="12"/>
    <xf numFmtId="0" fontId="40" fillId="12" borderId="0" xfId="12" applyFont="1" applyFill="1" applyAlignment="1">
      <alignment horizontal="left" vertical="center" wrapText="1"/>
    </xf>
    <xf numFmtId="175" fontId="40" fillId="12" borderId="7" xfId="13" applyNumberFormat="1" applyFont="1" applyFill="1" applyBorder="1" applyAlignment="1">
      <alignment horizontal="center" vertical="center" wrapText="1"/>
    </xf>
    <xf numFmtId="175" fontId="40" fillId="12" borderId="0" xfId="13" applyNumberFormat="1" applyFont="1" applyFill="1" applyBorder="1" applyAlignment="1">
      <alignment horizontal="center" vertical="center" wrapText="1"/>
    </xf>
    <xf numFmtId="166" fontId="40" fillId="12" borderId="8" xfId="11" applyNumberFormat="1" applyFont="1" applyFill="1" applyBorder="1" applyAlignment="1">
      <alignment horizontal="center" vertical="center" wrapText="1"/>
    </xf>
    <xf numFmtId="166" fontId="40"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68" fillId="0" borderId="0" xfId="19" applyFont="1" applyFill="1"/>
    <xf numFmtId="0" fontId="67" fillId="0" borderId="0" xfId="9" applyFont="1" applyFill="1">
      <alignment horizontal="left"/>
    </xf>
    <xf numFmtId="0" fontId="3" fillId="0" borderId="8" xfId="12" applyFont="1" applyBorder="1"/>
    <xf numFmtId="3" fontId="40" fillId="15" borderId="36" xfId="31" applyNumberFormat="1" applyFont="1" applyFill="1" applyBorder="1" applyAlignment="1">
      <alignment horizontal="center" vertical="center"/>
    </xf>
    <xf numFmtId="3" fontId="40"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0"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0" fillId="2" borderId="36" xfId="31" applyNumberFormat="1" applyFont="1" applyFill="1" applyBorder="1" applyAlignment="1">
      <alignment horizontal="right" vertical="center"/>
    </xf>
    <xf numFmtId="3" fontId="40" fillId="15" borderId="6" xfId="31" applyNumberFormat="1" applyFont="1" applyFill="1" applyBorder="1" applyAlignment="1">
      <alignment horizontal="center" vertical="center"/>
    </xf>
    <xf numFmtId="0" fontId="41"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0" fontId="40" fillId="2" borderId="5" xfId="0" applyFont="1" applyFill="1" applyBorder="1" applyAlignment="1">
      <alignment horizontal="center" vertical="top" wrapText="1"/>
    </xf>
    <xf numFmtId="1" fontId="40" fillId="2" borderId="5" xfId="19" applyNumberFormat="1" applyFont="1" applyFill="1" applyBorder="1" applyAlignment="1">
      <alignment horizontal="center" vertical="center" wrapText="1"/>
    </xf>
    <xf numFmtId="166" fontId="0" fillId="2" borderId="0" xfId="1" applyNumberFormat="1" applyFont="1" applyFill="1"/>
    <xf numFmtId="0" fontId="67" fillId="2" borderId="2" xfId="9" applyFont="1" applyBorder="1">
      <alignment horizontal="left"/>
    </xf>
    <xf numFmtId="0" fontId="49"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1" borderId="12" xfId="19" applyNumberFormat="1" applyFont="1" applyFill="1" applyBorder="1" applyAlignment="1">
      <alignment horizontal="right" vertical="center"/>
    </xf>
    <xf numFmtId="171" fontId="17" fillId="21" borderId="13" xfId="19" applyNumberFormat="1" applyFont="1" applyFill="1" applyBorder="1" applyAlignment="1">
      <alignment horizontal="right" vertical="center"/>
    </xf>
    <xf numFmtId="171" fontId="17" fillId="21" borderId="12" xfId="5" applyNumberFormat="1" applyFont="1" applyFill="1" applyBorder="1" applyAlignment="1">
      <alignment horizontal="center" vertical="center"/>
    </xf>
    <xf numFmtId="171" fontId="17" fillId="21"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2"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2"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1"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5" fillId="2" borderId="48" xfId="26" applyFont="1" applyFill="1" applyBorder="1" applyAlignment="1">
      <alignment horizontal="center" vertical="center"/>
    </xf>
    <xf numFmtId="0" fontId="75" fillId="2" borderId="49" xfId="26" applyFont="1" applyFill="1" applyBorder="1" applyAlignment="1">
      <alignment horizontal="center" vertical="center"/>
    </xf>
    <xf numFmtId="166" fontId="20" fillId="2" borderId="0" xfId="0" applyNumberFormat="1" applyFont="1" applyFill="1"/>
    <xf numFmtId="166" fontId="42" fillId="22" borderId="20" xfId="1" applyNumberFormat="1" applyFont="1" applyFill="1" applyBorder="1" applyAlignment="1">
      <alignment horizontal="center"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2" fillId="13" borderId="26" xfId="9" applyNumberFormat="1" applyFont="1" applyFill="1" applyBorder="1" applyAlignment="1">
      <alignment horizontal="center" vertical="center"/>
    </xf>
    <xf numFmtId="0" fontId="61" fillId="0" borderId="0" xfId="0" quotePrefix="1" applyFont="1" applyAlignment="1">
      <alignment horizontal="left" wrapText="1"/>
    </xf>
    <xf numFmtId="0" fontId="61" fillId="0" borderId="0" xfId="0" applyFont="1" applyAlignment="1">
      <alignment horizontal="left"/>
    </xf>
    <xf numFmtId="0" fontId="61" fillId="0" borderId="0" xfId="0" quotePrefix="1" applyFont="1" applyAlignment="1">
      <alignment horizontal="center" vertical="center" wrapText="1"/>
    </xf>
    <xf numFmtId="0" fontId="61" fillId="0" borderId="0" xfId="0" applyFont="1" applyAlignment="1">
      <alignment horizontal="center" vertical="center"/>
    </xf>
    <xf numFmtId="0" fontId="21" fillId="0" borderId="0" xfId="7" applyFont="1" applyAlignment="1">
      <alignment horizontal="center"/>
    </xf>
    <xf numFmtId="0" fontId="76" fillId="0" borderId="0" xfId="7" applyFont="1" applyAlignment="1">
      <alignment horizontal="center"/>
    </xf>
    <xf numFmtId="3" fontId="21" fillId="0" borderId="23" xfId="7" applyNumberFormat="1" applyFont="1" applyBorder="1" applyAlignment="1">
      <alignment horizontal="center" vertical="center"/>
    </xf>
    <xf numFmtId="3" fontId="77" fillId="0" borderId="0" xfId="7" applyNumberFormat="1" applyFont="1" applyAlignment="1">
      <alignment horizontal="center" vertical="center"/>
    </xf>
    <xf numFmtId="3" fontId="21" fillId="0" borderId="0" xfId="7" applyNumberFormat="1" applyFont="1" applyAlignment="1">
      <alignment horizontal="center" vertical="center"/>
    </xf>
    <xf numFmtId="0" fontId="21" fillId="0" borderId="0" xfId="7" applyFont="1" applyAlignment="1">
      <alignment horizontal="left" vertical="top" wrapText="1"/>
    </xf>
    <xf numFmtId="3" fontId="38" fillId="0" borderId="2" xfId="7" applyNumberFormat="1" applyFont="1" applyBorder="1" applyAlignment="1">
      <alignment horizontal="center" vertical="center"/>
    </xf>
    <xf numFmtId="3" fontId="38" fillId="0" borderId="56" xfId="7" applyNumberFormat="1" applyFont="1" applyBorder="1" applyAlignment="1">
      <alignment horizontal="center" vertical="center"/>
    </xf>
    <xf numFmtId="0" fontId="21" fillId="0" borderId="16" xfId="7" applyFont="1" applyBorder="1" applyAlignment="1">
      <alignment horizontal="left" vertical="center"/>
    </xf>
    <xf numFmtId="3" fontId="38" fillId="0" borderId="0" xfId="7" applyNumberFormat="1" applyFont="1" applyAlignment="1">
      <alignment horizontal="center" vertical="center"/>
    </xf>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21" fillId="0" borderId="16" xfId="7" applyNumberFormat="1" applyFont="1" applyBorder="1" applyAlignment="1">
      <alignment horizontal="left"/>
    </xf>
    <xf numFmtId="3" fontId="21" fillId="0" borderId="39" xfId="7" applyNumberFormat="1" applyFont="1" applyBorder="1" applyAlignment="1">
      <alignment horizontal="left"/>
    </xf>
    <xf numFmtId="14" fontId="29" fillId="2" borderId="47" xfId="26" applyNumberFormat="1" applyFont="1" applyFill="1" applyBorder="1" applyAlignment="1">
      <alignment horizontal="center" vertical="center"/>
    </xf>
    <xf numFmtId="168" fontId="29" fillId="2" borderId="47" xfId="26" applyNumberFormat="1" applyFont="1" applyFill="1" applyBorder="1" applyAlignment="1">
      <alignment horizontal="center" vertical="center"/>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184" fontId="29" fillId="2" borderId="51"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48" xfId="26" applyNumberFormat="1" applyFont="1" applyFill="1" applyBorder="1" applyAlignment="1">
      <alignment horizontal="center" vertical="center"/>
    </xf>
    <xf numFmtId="168" fontId="29" fillId="2" borderId="48"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47" xfId="26" applyFont="1" applyFill="1" applyBorder="1" applyAlignment="1">
      <alignment horizontal="center" vertical="center"/>
    </xf>
    <xf numFmtId="0" fontId="27" fillId="2" borderId="47" xfId="26" applyFont="1" applyFill="1" applyBorder="1" applyAlignment="1">
      <alignment horizontal="center" vertical="center"/>
    </xf>
    <xf numFmtId="3" fontId="27" fillId="2" borderId="47" xfId="26" applyNumberFormat="1" applyFont="1" applyFill="1" applyBorder="1" applyAlignment="1">
      <alignment horizontal="center" vertical="center"/>
    </xf>
    <xf numFmtId="14" fontId="27" fillId="2" borderId="47" xfId="26" applyNumberFormat="1" applyFont="1" applyFill="1" applyBorder="1" applyAlignment="1">
      <alignment horizontal="center" vertical="center"/>
    </xf>
    <xf numFmtId="168" fontId="27" fillId="2" borderId="47" xfId="26" applyNumberFormat="1" applyFont="1" applyFill="1" applyBorder="1" applyAlignment="1">
      <alignment horizontal="center" vertical="center"/>
    </xf>
    <xf numFmtId="168" fontId="27" fillId="2" borderId="54" xfId="26" applyNumberFormat="1" applyFont="1" applyFill="1" applyBorder="1" applyAlignment="1">
      <alignment horizontal="center" vertical="center"/>
    </xf>
    <xf numFmtId="168" fontId="27" fillId="2" borderId="0" xfId="26" applyNumberFormat="1" applyFont="1" applyFill="1" applyAlignment="1">
      <alignment horizontal="center" vertical="center"/>
    </xf>
    <xf numFmtId="0" fontId="74" fillId="2" borderId="48" xfId="26" applyFont="1" applyFill="1" applyBorder="1" applyAlignment="1">
      <alignment horizontal="center" vertical="center"/>
    </xf>
    <xf numFmtId="168" fontId="25" fillId="2" borderId="63" xfId="26"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0" fontId="41" fillId="0" borderId="0" xfId="0" applyFont="1" applyAlignment="1">
      <alignment horizontal="left"/>
    </xf>
    <xf numFmtId="0" fontId="44" fillId="0" borderId="0" xfId="0" applyFont="1" applyAlignment="1">
      <alignment horizontal="left" indent="1"/>
    </xf>
    <xf numFmtId="0" fontId="21" fillId="0" borderId="16" xfId="7" applyFont="1" applyBorder="1" applyAlignment="1">
      <alignment horizontal="left"/>
    </xf>
    <xf numFmtId="3" fontId="38" fillId="0" borderId="23" xfId="7" applyNumberFormat="1" applyFont="1" applyBorder="1" applyAlignment="1">
      <alignment horizontal="center" vertical="center"/>
    </xf>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58" xfId="7" applyNumberFormat="1" applyFont="1" applyBorder="1" applyAlignment="1">
      <alignment horizontal="center" vertical="center"/>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3" fontId="38" fillId="0" borderId="8" xfId="7" applyNumberFormat="1" applyFont="1" applyBorder="1" applyAlignment="1">
      <alignment horizontal="center" vertical="center"/>
    </xf>
    <xf numFmtId="0" fontId="40" fillId="2" borderId="0" xfId="8" applyFont="1" applyFill="1"/>
    <xf numFmtId="0" fontId="40" fillId="2" borderId="0" xfId="8" applyFont="1" applyFill="1" applyAlignment="1">
      <alignment horizontal="right"/>
    </xf>
    <xf numFmtId="0" fontId="40" fillId="2" borderId="0" xfId="8" applyFont="1" applyFill="1" applyAlignment="1">
      <alignment horizontal="center" vertical="center"/>
    </xf>
    <xf numFmtId="0" fontId="40"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1"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0" fillId="0" borderId="0" xfId="9" applyNumberFormat="1" applyFont="1" applyFill="1" applyAlignment="1">
      <alignment horizontal="center" vertical="center"/>
    </xf>
    <xf numFmtId="0" fontId="42" fillId="10" borderId="0" xfId="9" applyFont="1" applyFill="1">
      <alignment horizontal="left"/>
    </xf>
    <xf numFmtId="0" fontId="42" fillId="10" borderId="7" xfId="10" applyNumberFormat="1" applyFont="1" applyFill="1" applyBorder="1" applyAlignment="1">
      <alignment horizontal="center"/>
    </xf>
    <xf numFmtId="10" fontId="42" fillId="10" borderId="8" xfId="11" applyNumberFormat="1" applyFont="1" applyFill="1" applyBorder="1" applyAlignment="1">
      <alignment horizontal="center"/>
    </xf>
    <xf numFmtId="10" fontId="42" fillId="10" borderId="0" xfId="11" applyNumberFormat="1" applyFont="1" applyFill="1" applyAlignment="1">
      <alignment horizontal="center"/>
    </xf>
    <xf numFmtId="10" fontId="42" fillId="10" borderId="0" xfId="11" applyNumberFormat="1" applyFont="1" applyFill="1" applyBorder="1" applyAlignment="1">
      <alignment horizontal="center"/>
    </xf>
    <xf numFmtId="0" fontId="40" fillId="8" borderId="0" xfId="10" applyNumberFormat="1" applyFont="1" applyFill="1"/>
    <xf numFmtId="175" fontId="40" fillId="8" borderId="7" xfId="10" applyNumberFormat="1" applyFont="1" applyFill="1" applyBorder="1" applyAlignment="1">
      <alignment horizontal="right"/>
    </xf>
    <xf numFmtId="175" fontId="40" fillId="8" borderId="0" xfId="10" applyNumberFormat="1" applyFont="1" applyFill="1" applyBorder="1" applyAlignment="1">
      <alignment horizontal="right"/>
    </xf>
    <xf numFmtId="166" fontId="40" fillId="8" borderId="8" xfId="11" applyNumberFormat="1" applyFont="1" applyFill="1" applyBorder="1" applyAlignment="1">
      <alignment horizontal="center"/>
    </xf>
    <xf numFmtId="10" fontId="40" fillId="8" borderId="0" xfId="11" applyNumberFormat="1" applyFont="1" applyFill="1" applyAlignment="1">
      <alignment horizontal="right"/>
    </xf>
    <xf numFmtId="166" fontId="40"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0" fillId="8" borderId="7" xfId="10" applyNumberFormat="1" applyFont="1" applyFill="1" applyBorder="1" applyAlignment="1">
      <alignment horizontal="center"/>
    </xf>
    <xf numFmtId="10" fontId="40" fillId="8" borderId="0" xfId="11" applyNumberFormat="1" applyFont="1" applyFill="1" applyAlignment="1">
      <alignment horizontal="center"/>
    </xf>
    <xf numFmtId="175" fontId="40"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0"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4" xfId="12" applyFont="1" applyBorder="1"/>
    <xf numFmtId="175" fontId="4" fillId="0" borderId="7" xfId="0" applyNumberFormat="1" applyFont="1" applyBorder="1"/>
    <xf numFmtId="0" fontId="42" fillId="10" borderId="7" xfId="12" applyFont="1" applyFill="1" applyBorder="1" applyAlignment="1">
      <alignment horizontal="center" vertical="center" wrapText="1"/>
    </xf>
    <xf numFmtId="10" fontId="40" fillId="12" borderId="0" xfId="11" applyNumberFormat="1" applyFont="1" applyFill="1" applyAlignment="1">
      <alignment horizontal="center" vertical="center" wrapText="1"/>
    </xf>
    <xf numFmtId="10" fontId="40"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65"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66"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5" xfId="1" applyFont="1" applyFill="1" applyBorder="1" applyAlignment="1">
      <alignment horizontal="right" vertical="center"/>
    </xf>
    <xf numFmtId="0" fontId="0" fillId="2" borderId="25" xfId="0" applyFill="1" applyBorder="1" applyAlignment="1">
      <alignment horizontal="right"/>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67" xfId="5" applyFont="1" applyFill="1" applyBorder="1" applyAlignment="1">
      <alignment horizontal="left" vertical="center"/>
    </xf>
    <xf numFmtId="171" fontId="21" fillId="4" borderId="9" xfId="5" applyNumberFormat="1" applyFont="1" applyFill="1" applyBorder="1" applyAlignment="1">
      <alignment vertical="center"/>
    </xf>
    <xf numFmtId="171" fontId="21" fillId="4" borderId="67" xfId="5" applyNumberFormat="1" applyFont="1" applyFill="1" applyBorder="1" applyAlignment="1">
      <alignment horizontal="center" vertical="center"/>
    </xf>
    <xf numFmtId="166" fontId="79"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0" fillId="0" borderId="0" xfId="0" applyNumberFormat="1" applyFont="1"/>
    <xf numFmtId="4" fontId="36" fillId="0" borderId="68" xfId="0" applyNumberFormat="1" applyFont="1" applyBorder="1" applyAlignment="1">
      <alignment horizontal="right" vertical="center"/>
    </xf>
    <xf numFmtId="4" fontId="6" fillId="2" borderId="0" xfId="9" applyNumberFormat="1">
      <alignment horizontal="left"/>
    </xf>
    <xf numFmtId="2" fontId="21" fillId="0" borderId="57" xfId="7" applyNumberFormat="1" applyFont="1" applyBorder="1" applyAlignment="1">
      <alignment horizontal="left"/>
    </xf>
    <xf numFmtId="2" fontId="21" fillId="0" borderId="16" xfId="7" applyNumberFormat="1" applyFont="1" applyBorder="1" applyAlignment="1">
      <alignment horizontal="left"/>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2" fontId="21" fillId="0" borderId="18" xfId="7" applyNumberFormat="1" applyFont="1" applyBorder="1" applyAlignment="1">
      <alignment horizontal="left"/>
    </xf>
    <xf numFmtId="0" fontId="81" fillId="0" borderId="0" xfId="8" applyFont="1"/>
    <xf numFmtId="0" fontId="42" fillId="10" borderId="4" xfId="9" applyFont="1" applyFill="1" applyBorder="1" applyAlignment="1">
      <alignment horizontal="right"/>
    </xf>
    <xf numFmtId="171" fontId="17" fillId="21" borderId="1" xfId="5" applyNumberFormat="1" applyFont="1" applyFill="1" applyBorder="1" applyAlignment="1">
      <alignment horizontal="center" vertical="center"/>
    </xf>
    <xf numFmtId="0" fontId="21" fillId="4" borderId="38"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72" fillId="0" borderId="47" xfId="26" applyFont="1" applyBorder="1" applyAlignment="1">
      <alignment horizontal="center" vertical="center"/>
    </xf>
    <xf numFmtId="0" fontId="29" fillId="0" borderId="47" xfId="26" applyFont="1" applyBorder="1" applyAlignment="1">
      <alignment horizontal="center" vertical="center"/>
    </xf>
    <xf numFmtId="3" fontId="29" fillId="0" borderId="47" xfId="26" applyNumberFormat="1" applyFont="1" applyBorder="1" applyAlignment="1">
      <alignment horizontal="center" vertical="center"/>
    </xf>
    <xf numFmtId="14" fontId="29" fillId="0" borderId="47" xfId="26" applyNumberFormat="1" applyFont="1" applyBorder="1" applyAlignment="1">
      <alignment horizontal="center" vertical="center"/>
    </xf>
    <xf numFmtId="0" fontId="72" fillId="0" borderId="51" xfId="26" applyFont="1" applyBorder="1" applyAlignment="1">
      <alignment horizontal="center" vertical="center"/>
    </xf>
    <xf numFmtId="0" fontId="29" fillId="0" borderId="51" xfId="26" applyFont="1" applyBorder="1" applyAlignment="1">
      <alignment horizontal="center" vertical="center"/>
    </xf>
    <xf numFmtId="3" fontId="29" fillId="0" borderId="51" xfId="26" applyNumberFormat="1" applyFont="1" applyBorder="1" applyAlignment="1">
      <alignment horizontal="center" vertical="center"/>
    </xf>
    <xf numFmtId="14" fontId="29" fillId="0" borderId="51" xfId="26" applyNumberFormat="1" applyFont="1" applyBorder="1" applyAlignment="1">
      <alignment horizontal="center" vertical="center"/>
    </xf>
    <xf numFmtId="0" fontId="29" fillId="0" borderId="48" xfId="26" applyFont="1" applyBorder="1" applyAlignment="1">
      <alignment horizontal="center" vertical="center"/>
    </xf>
    <xf numFmtId="14" fontId="29" fillId="0" borderId="52" xfId="26" applyNumberFormat="1" applyFont="1" applyBorder="1" applyAlignment="1">
      <alignment horizontal="center" vertical="center"/>
    </xf>
    <xf numFmtId="0" fontId="72" fillId="0" borderId="52" xfId="26" applyFont="1" applyBorder="1" applyAlignment="1">
      <alignment horizontal="center" vertical="center"/>
    </xf>
    <xf numFmtId="0" fontId="29" fillId="0" borderId="52" xfId="26" applyFont="1" applyBorder="1" applyAlignment="1">
      <alignment horizontal="center" vertical="center"/>
    </xf>
    <xf numFmtId="3" fontId="29" fillId="0" borderId="52" xfId="26" applyNumberFormat="1" applyFont="1" applyBorder="1" applyAlignment="1">
      <alignment horizontal="center" vertical="center"/>
    </xf>
    <xf numFmtId="0" fontId="72" fillId="0" borderId="48" xfId="26" applyFont="1" applyBorder="1" applyAlignment="1">
      <alignment horizontal="center" vertical="center"/>
    </xf>
    <xf numFmtId="3" fontId="29" fillId="0" borderId="48" xfId="26" applyNumberFormat="1" applyFont="1" applyBorder="1" applyAlignment="1">
      <alignment horizontal="center" vertical="center"/>
    </xf>
    <xf numFmtId="14" fontId="29" fillId="0" borderId="53" xfId="26" applyNumberFormat="1" applyFont="1" applyBorder="1" applyAlignment="1">
      <alignment horizontal="center" vertical="center"/>
    </xf>
    <xf numFmtId="14" fontId="29" fillId="0" borderId="48" xfId="26" applyNumberFormat="1" applyFont="1" applyBorder="1" applyAlignment="1">
      <alignment horizontal="center" vertical="center"/>
    </xf>
    <xf numFmtId="0" fontId="72" fillId="0" borderId="0" xfId="26" applyFont="1" applyAlignment="1">
      <alignment horizontal="center" vertical="center"/>
    </xf>
    <xf numFmtId="0" fontId="29" fillId="0" borderId="0" xfId="26" applyFont="1" applyAlignment="1">
      <alignment horizontal="center" vertical="center"/>
    </xf>
    <xf numFmtId="14" fontId="29" fillId="0" borderId="0" xfId="26" applyNumberFormat="1" applyFont="1" applyAlignment="1">
      <alignment horizontal="center" vertical="center"/>
    </xf>
    <xf numFmtId="14" fontId="82" fillId="2" borderId="47" xfId="26" applyNumberFormat="1" applyFont="1" applyFill="1" applyBorder="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4" fontId="82"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0" fontId="26" fillId="0" borderId="54" xfId="26" applyFont="1" applyBorder="1" applyAlignment="1">
      <alignment horizontal="center" vertical="center"/>
    </xf>
    <xf numFmtId="0" fontId="27" fillId="0" borderId="54" xfId="26" applyFont="1" applyBorder="1" applyAlignment="1">
      <alignment horizontal="center" vertical="center"/>
    </xf>
    <xf numFmtId="14" fontId="27" fillId="0" borderId="54" xfId="26" applyNumberFormat="1" applyFont="1" applyBorder="1" applyAlignment="1">
      <alignment horizontal="center" vertical="center"/>
    </xf>
    <xf numFmtId="14" fontId="82" fillId="2" borderId="54" xfId="26" applyNumberFormat="1" applyFont="1" applyFill="1" applyBorder="1" applyAlignment="1">
      <alignment horizontal="center" vertical="center"/>
    </xf>
    <xf numFmtId="0" fontId="26" fillId="0" borderId="48" xfId="26" applyFont="1" applyBorder="1" applyAlignment="1">
      <alignment horizontal="center" vertical="center"/>
    </xf>
    <xf numFmtId="0" fontId="27" fillId="0" borderId="48" xfId="26" applyFont="1" applyBorder="1" applyAlignment="1">
      <alignment horizontal="center" vertical="center"/>
    </xf>
    <xf numFmtId="14" fontId="27" fillId="0" borderId="48" xfId="26" applyNumberFormat="1" applyFont="1" applyBorder="1" applyAlignment="1">
      <alignment horizontal="center" vertical="center"/>
    </xf>
    <xf numFmtId="14" fontId="82" fillId="2" borderId="48" xfId="26" applyNumberFormat="1" applyFont="1" applyFill="1" applyBorder="1" applyAlignment="1">
      <alignment horizontal="center" vertical="center"/>
    </xf>
    <xf numFmtId="0" fontId="26" fillId="0" borderId="0" xfId="26" applyFont="1" applyAlignment="1">
      <alignment horizontal="center" vertical="center"/>
    </xf>
    <xf numFmtId="0" fontId="27" fillId="0" borderId="0" xfId="26" applyFont="1" applyAlignment="1">
      <alignment horizontal="center" vertical="center"/>
    </xf>
    <xf numFmtId="14" fontId="27" fillId="0" borderId="0" xfId="26" applyNumberFormat="1" applyFont="1" applyAlignment="1">
      <alignment horizontal="center" vertical="center"/>
    </xf>
    <xf numFmtId="14" fontId="82" fillId="2" borderId="0" xfId="26" applyNumberFormat="1" applyFont="1" applyFill="1" applyAlignment="1">
      <alignment horizontal="center" vertical="center"/>
    </xf>
    <xf numFmtId="0" fontId="83" fillId="0" borderId="52" xfId="26" applyFont="1" applyBorder="1" applyAlignment="1">
      <alignment horizontal="center" vertical="center"/>
    </xf>
    <xf numFmtId="0" fontId="84" fillId="0" borderId="52" xfId="26" applyFont="1" applyBorder="1" applyAlignment="1">
      <alignment horizontal="center" vertical="center"/>
    </xf>
    <xf numFmtId="14" fontId="84" fillId="0" borderId="48" xfId="26" applyNumberFormat="1" applyFont="1" applyBorder="1" applyAlignment="1">
      <alignment horizontal="center" vertical="center"/>
    </xf>
    <xf numFmtId="14" fontId="27" fillId="0" borderId="5" xfId="26" applyNumberFormat="1" applyFont="1" applyBorder="1" applyAlignment="1">
      <alignment horizontal="center" vertical="center"/>
    </xf>
    <xf numFmtId="14" fontId="82" fillId="0" borderId="48" xfId="26" applyNumberFormat="1" applyFont="1" applyBorder="1" applyAlignment="1">
      <alignment horizontal="center" vertical="center"/>
    </xf>
    <xf numFmtId="168" fontId="84" fillId="2" borderId="48" xfId="26" applyNumberFormat="1" applyFont="1" applyFill="1" applyBorder="1" applyAlignment="1">
      <alignment horizontal="center" vertical="center"/>
    </xf>
    <xf numFmtId="0" fontId="74" fillId="0" borderId="55" xfId="26" applyFont="1" applyBorder="1" applyAlignment="1">
      <alignment horizontal="center" vertical="center"/>
    </xf>
    <xf numFmtId="3" fontId="27" fillId="0" borderId="48" xfId="26" applyNumberFormat="1" applyFont="1" applyBorder="1" applyAlignment="1">
      <alignment horizontal="center" vertical="center"/>
    </xf>
    <xf numFmtId="0" fontId="75" fillId="0" borderId="2" xfId="26" applyFont="1" applyBorder="1" applyAlignment="1">
      <alignment horizontal="center" vertical="center"/>
    </xf>
    <xf numFmtId="0" fontId="25" fillId="0" borderId="63" xfId="26" applyFont="1" applyBorder="1" applyAlignment="1">
      <alignment horizontal="center" vertical="center"/>
    </xf>
    <xf numFmtId="3" fontId="25" fillId="0" borderId="63" xfId="26" applyNumberFormat="1" applyFont="1" applyBorder="1" applyAlignment="1">
      <alignment horizontal="center" vertical="center"/>
    </xf>
    <xf numFmtId="14" fontId="25" fillId="0" borderId="63" xfId="26" applyNumberFormat="1" applyFont="1" applyBorder="1" applyAlignment="1">
      <alignment horizontal="center" vertical="center"/>
    </xf>
    <xf numFmtId="0" fontId="75" fillId="0" borderId="48" xfId="26" applyFont="1" applyBorder="1" applyAlignment="1">
      <alignment horizontal="center" vertical="center"/>
    </xf>
    <xf numFmtId="16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0" fontId="4" fillId="0" borderId="7" xfId="19" applyNumberFormat="1" applyFont="1" applyBorder="1" applyAlignment="1">
      <alignment horizontal="center" vertical="center" wrapText="1"/>
    </xf>
    <xf numFmtId="170" fontId="4" fillId="0" borderId="0" xfId="19" applyNumberFormat="1" applyFont="1" applyAlignment="1">
      <alignment horizontal="center" vertical="center" wrapText="1"/>
    </xf>
    <xf numFmtId="170" fontId="3" fillId="0" borderId="7" xfId="19" applyNumberFormat="1" applyFont="1" applyBorder="1"/>
    <xf numFmtId="171" fontId="4" fillId="0" borderId="0" xfId="12" applyNumberFormat="1" applyFont="1" applyAlignment="1">
      <alignment horizontal="center" vertical="center" wrapText="1"/>
    </xf>
    <xf numFmtId="0" fontId="17" fillId="0" borderId="16" xfId="7" applyFont="1" applyBorder="1" applyAlignment="1">
      <alignment horizontal="left" vertical="center"/>
    </xf>
    <xf numFmtId="3" fontId="22" fillId="0" borderId="0" xfId="7" applyNumberFormat="1" applyFont="1" applyAlignment="1">
      <alignment horizontal="center" vertical="center"/>
    </xf>
    <xf numFmtId="176" fontId="21" fillId="2" borderId="0" xfId="2" applyNumberFormat="1" applyFont="1" applyFill="1" applyAlignment="1">
      <alignment horizontal="center" wrapText="1"/>
    </xf>
    <xf numFmtId="0" fontId="59" fillId="0" borderId="71" xfId="0" applyFont="1" applyBorder="1" applyAlignment="1">
      <alignment horizontal="center" vertical="center"/>
    </xf>
    <xf numFmtId="0" fontId="60" fillId="0" borderId="71" xfId="0" applyFont="1" applyBorder="1" applyAlignment="1">
      <alignment vertical="center"/>
    </xf>
    <xf numFmtId="0" fontId="59" fillId="0" borderId="71" xfId="0" applyFont="1" applyBorder="1" applyAlignment="1">
      <alignment vertical="center"/>
    </xf>
    <xf numFmtId="3" fontId="59" fillId="0" borderId="71" xfId="19" applyNumberFormat="1" applyFont="1" applyFill="1" applyBorder="1" applyAlignment="1">
      <alignment horizontal="center" vertical="center"/>
    </xf>
    <xf numFmtId="3" fontId="59" fillId="0" borderId="2" xfId="19" applyNumberFormat="1" applyFont="1" applyFill="1" applyBorder="1" applyAlignment="1">
      <alignment horizontal="center" vertical="center"/>
    </xf>
    <xf numFmtId="0" fontId="59" fillId="0" borderId="72" xfId="0" applyFont="1" applyBorder="1" applyAlignment="1">
      <alignment horizontal="center" vertical="center" wrapText="1"/>
    </xf>
    <xf numFmtId="0" fontId="60" fillId="0" borderId="72" xfId="0" applyFont="1" applyBorder="1" applyAlignment="1">
      <alignment vertical="center"/>
    </xf>
    <xf numFmtId="0" fontId="59" fillId="0" borderId="72" xfId="0" applyFont="1" applyBorder="1" applyAlignment="1">
      <alignment vertical="center"/>
    </xf>
    <xf numFmtId="0" fontId="59" fillId="0" borderId="72" xfId="0" applyFont="1" applyBorder="1" applyAlignment="1">
      <alignment horizontal="center" vertical="center"/>
    </xf>
    <xf numFmtId="3" fontId="59" fillId="0" borderId="72" xfId="19" applyNumberFormat="1" applyFont="1" applyFill="1" applyBorder="1" applyAlignment="1">
      <alignment horizontal="center" vertical="center"/>
    </xf>
    <xf numFmtId="0" fontId="78" fillId="0" borderId="1" xfId="0" applyFont="1" applyBorder="1" applyAlignment="1">
      <alignment horizontal="center" vertical="center"/>
    </xf>
    <xf numFmtId="3" fontId="59" fillId="0" borderId="1" xfId="19" applyNumberFormat="1" applyFont="1" applyFill="1" applyBorder="1" applyAlignment="1">
      <alignment horizontal="center" vertical="center"/>
    </xf>
    <xf numFmtId="0" fontId="78" fillId="0" borderId="0" xfId="0" applyFont="1" applyAlignment="1">
      <alignment horizontal="center" vertical="center"/>
    </xf>
    <xf numFmtId="3" fontId="59" fillId="0" borderId="0" xfId="19" applyNumberFormat="1" applyFont="1" applyFill="1" applyBorder="1" applyAlignment="1">
      <alignment horizontal="center" vertical="center"/>
    </xf>
    <xf numFmtId="0" fontId="78" fillId="0" borderId="73" xfId="0" applyFont="1" applyBorder="1" applyAlignment="1">
      <alignment horizontal="center" vertical="center" wrapText="1"/>
    </xf>
    <xf numFmtId="0" fontId="59" fillId="0" borderId="73" xfId="0" applyFont="1" applyBorder="1" applyAlignment="1">
      <alignment horizontal="center" vertical="center"/>
    </xf>
    <xf numFmtId="0" fontId="60" fillId="0" borderId="73" xfId="0" applyFont="1" applyBorder="1" applyAlignment="1">
      <alignment vertical="center"/>
    </xf>
    <xf numFmtId="0" fontId="59" fillId="0" borderId="73" xfId="0" applyFont="1" applyBorder="1" applyAlignment="1">
      <alignment vertical="center"/>
    </xf>
    <xf numFmtId="0" fontId="78" fillId="0" borderId="73" xfId="0" applyFont="1" applyBorder="1" applyAlignment="1">
      <alignment horizontal="center" vertical="center"/>
    </xf>
    <xf numFmtId="3" fontId="59" fillId="0" borderId="73" xfId="19" applyNumberFormat="1" applyFont="1" applyFill="1" applyBorder="1" applyAlignment="1">
      <alignment horizontal="center" vertical="center"/>
    </xf>
    <xf numFmtId="0" fontId="78" fillId="0" borderId="2" xfId="0" applyFont="1" applyBorder="1" applyAlignment="1">
      <alignment horizontal="center" vertical="center"/>
    </xf>
    <xf numFmtId="0" fontId="78" fillId="0" borderId="1" xfId="0" applyFont="1" applyBorder="1" applyAlignment="1">
      <alignment horizontal="center" vertical="center" wrapText="1"/>
    </xf>
    <xf numFmtId="0" fontId="78" fillId="0" borderId="72" xfId="0" applyFont="1" applyBorder="1" applyAlignment="1">
      <alignment horizontal="center" vertical="center"/>
    </xf>
    <xf numFmtId="0" fontId="78" fillId="0" borderId="2" xfId="0" applyFont="1" applyBorder="1" applyAlignment="1">
      <alignment horizontal="center" vertical="center" wrapText="1"/>
    </xf>
    <xf numFmtId="3" fontId="78" fillId="0" borderId="2" xfId="19" applyNumberFormat="1" applyFont="1" applyFill="1" applyBorder="1" applyAlignment="1">
      <alignment horizontal="center" vertical="center"/>
    </xf>
    <xf numFmtId="0" fontId="78" fillId="0" borderId="0" xfId="0" applyFont="1" applyAlignment="1">
      <alignment horizontal="center" vertical="center" wrapText="1"/>
    </xf>
    <xf numFmtId="3" fontId="78" fillId="0" borderId="0" xfId="19" applyNumberFormat="1" applyFont="1" applyFill="1" applyAlignment="1">
      <alignment horizontal="center" vertical="center"/>
    </xf>
    <xf numFmtId="3" fontId="78" fillId="0" borderId="1" xfId="19" applyNumberFormat="1" applyFont="1" applyFill="1" applyBorder="1" applyAlignment="1">
      <alignment horizontal="center" vertical="center"/>
    </xf>
    <xf numFmtId="3" fontId="78" fillId="0" borderId="72" xfId="19" applyNumberFormat="1" applyFont="1" applyFill="1" applyBorder="1" applyAlignment="1">
      <alignment horizontal="center" vertical="center"/>
    </xf>
    <xf numFmtId="3" fontId="78" fillId="0" borderId="0" xfId="19" applyNumberFormat="1" applyFont="1" applyFill="1" applyBorder="1" applyAlignment="1">
      <alignment horizontal="center" vertical="center"/>
    </xf>
    <xf numFmtId="0" fontId="78" fillId="0" borderId="75" xfId="0" applyFont="1" applyBorder="1" applyAlignment="1">
      <alignment horizontal="center" vertical="center" wrapText="1"/>
    </xf>
    <xf numFmtId="0" fontId="60" fillId="0" borderId="75" xfId="0" applyFont="1" applyBorder="1" applyAlignment="1">
      <alignment vertical="center"/>
    </xf>
    <xf numFmtId="0" fontId="59" fillId="0" borderId="75" xfId="0" applyFont="1" applyBorder="1" applyAlignment="1">
      <alignment vertical="center"/>
    </xf>
    <xf numFmtId="0" fontId="59" fillId="0" borderId="75" xfId="0" applyFont="1" applyBorder="1" applyAlignment="1">
      <alignment horizontal="center" vertical="center"/>
    </xf>
    <xf numFmtId="0" fontId="78" fillId="0" borderId="75" xfId="0" applyFont="1" applyBorder="1" applyAlignment="1">
      <alignment horizontal="center" vertical="center"/>
    </xf>
    <xf numFmtId="3" fontId="59" fillId="0" borderId="75" xfId="19" applyNumberFormat="1" applyFont="1" applyFill="1" applyBorder="1" applyAlignment="1">
      <alignment horizontal="center" vertical="center"/>
    </xf>
    <xf numFmtId="3" fontId="58" fillId="18" borderId="42" xfId="0" applyNumberFormat="1" applyFont="1" applyFill="1" applyBorder="1" applyAlignment="1">
      <alignment horizontal="center" vertical="center"/>
    </xf>
    <xf numFmtId="0" fontId="13" fillId="2" borderId="0" xfId="24" quotePrefix="1" applyFill="1"/>
    <xf numFmtId="172" fontId="21" fillId="9" borderId="9" xfId="19" applyNumberFormat="1" applyFont="1" applyFill="1" applyBorder="1" applyAlignment="1">
      <alignment horizontal="right" vertical="center"/>
    </xf>
    <xf numFmtId="172" fontId="21" fillId="9" borderId="10" xfId="19" applyNumberFormat="1" applyFont="1" applyFill="1" applyBorder="1" applyAlignment="1">
      <alignment horizontal="right" vertical="center"/>
    </xf>
    <xf numFmtId="172" fontId="21" fillId="9" borderId="0" xfId="19" applyNumberFormat="1" applyFont="1" applyFill="1" applyBorder="1" applyAlignment="1">
      <alignment horizontal="right" vertical="center"/>
    </xf>
    <xf numFmtId="171" fontId="21" fillId="9" borderId="0" xfId="5" applyNumberFormat="1" applyFont="1" applyFill="1" applyAlignment="1">
      <alignment vertical="center"/>
    </xf>
    <xf numFmtId="172" fontId="21" fillId="9" borderId="0" xfId="32" applyNumberFormat="1" applyFont="1" applyFill="1" applyBorder="1" applyAlignment="1">
      <alignment horizontal="right" vertical="center"/>
    </xf>
    <xf numFmtId="172" fontId="21" fillId="9" borderId="0" xfId="32" applyNumberFormat="1" applyFont="1" applyFill="1" applyBorder="1" applyAlignment="1">
      <alignment vertical="center"/>
    </xf>
    <xf numFmtId="172" fontId="21" fillId="9" borderId="0" xfId="19" applyNumberFormat="1" applyFont="1" applyFill="1" applyAlignment="1">
      <alignment vertical="center"/>
    </xf>
    <xf numFmtId="3" fontId="38"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10" fontId="3" fillId="0" borderId="8" xfId="1" applyNumberFormat="1" applyFont="1" applyFill="1" applyBorder="1" applyAlignment="1">
      <alignment horizontal="center"/>
    </xf>
    <xf numFmtId="177"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66" fontId="4" fillId="0" borderId="0" xfId="11" applyNumberFormat="1" applyFont="1" applyBorder="1" applyAlignment="1">
      <alignment horizontal="center" vertical="center" wrapText="1"/>
    </xf>
    <xf numFmtId="172" fontId="21" fillId="9" borderId="7" xfId="19" applyNumberFormat="1" applyFont="1" applyFill="1" applyBorder="1" applyAlignment="1">
      <alignment horizontal="right" vertical="center"/>
    </xf>
    <xf numFmtId="172" fontId="21" fillId="9" borderId="8" xfId="19" applyNumberFormat="1" applyFont="1" applyFill="1" applyBorder="1" applyAlignment="1">
      <alignment horizontal="right" vertical="center"/>
    </xf>
    <xf numFmtId="174" fontId="21" fillId="4" borderId="10" xfId="5" applyNumberFormat="1" applyFont="1" applyFill="1" applyBorder="1" applyAlignment="1">
      <alignment vertical="center"/>
    </xf>
    <xf numFmtId="174" fontId="21" fillId="9" borderId="0" xfId="5" applyNumberFormat="1" applyFont="1" applyFill="1" applyAlignment="1">
      <alignment vertical="center"/>
    </xf>
    <xf numFmtId="186" fontId="21" fillId="9" borderId="0" xfId="19" applyNumberFormat="1" applyFont="1" applyFill="1" applyAlignment="1">
      <alignment vertical="center"/>
    </xf>
    <xf numFmtId="0" fontId="17" fillId="27" borderId="0" xfId="7" applyFont="1" applyFill="1"/>
    <xf numFmtId="0" fontId="21" fillId="27" borderId="0" xfId="7" applyFont="1" applyFill="1" applyAlignment="1">
      <alignment horizontal="center"/>
    </xf>
    <xf numFmtId="0" fontId="77" fillId="28" borderId="0" xfId="33" applyFont="1" applyFill="1"/>
    <xf numFmtId="0" fontId="22" fillId="28" borderId="0" xfId="33" applyFont="1" applyFill="1"/>
    <xf numFmtId="0" fontId="18" fillId="27" borderId="0" xfId="7" applyFont="1" applyFill="1" applyAlignment="1">
      <alignment horizontal="left" wrapText="1"/>
    </xf>
    <xf numFmtId="0" fontId="39" fillId="29" borderId="14" xfId="7" applyFont="1" applyFill="1" applyBorder="1" applyAlignment="1">
      <alignment horizontal="center"/>
    </xf>
    <xf numFmtId="0" fontId="39" fillId="29" borderId="25" xfId="7" applyFont="1" applyFill="1" applyBorder="1" applyAlignment="1">
      <alignment horizontal="center"/>
    </xf>
    <xf numFmtId="0" fontId="39" fillId="29" borderId="26" xfId="7" applyFont="1" applyFill="1" applyBorder="1" applyAlignment="1">
      <alignment horizontal="center"/>
    </xf>
    <xf numFmtId="0" fontId="22" fillId="28" borderId="0" xfId="33" applyFont="1" applyFill="1" applyAlignment="1">
      <alignment horizontal="center" vertical="center" wrapText="1"/>
    </xf>
    <xf numFmtId="0" fontId="21" fillId="27" borderId="18" xfId="7" applyFont="1" applyFill="1" applyBorder="1" applyAlignment="1">
      <alignment horizontal="center"/>
    </xf>
    <xf numFmtId="0" fontId="21" fillId="27" borderId="4" xfId="7" applyFont="1" applyFill="1" applyBorder="1" applyAlignment="1">
      <alignment horizontal="center"/>
    </xf>
    <xf numFmtId="0" fontId="21" fillId="27" borderId="24" xfId="7" applyFont="1" applyFill="1" applyBorder="1" applyAlignment="1">
      <alignment horizontal="center"/>
    </xf>
    <xf numFmtId="0" fontId="22" fillId="28" borderId="16" xfId="33" applyFont="1" applyFill="1" applyBorder="1"/>
    <xf numFmtId="0" fontId="21" fillId="27" borderId="14" xfId="7" applyFont="1" applyFill="1" applyBorder="1" applyAlignment="1">
      <alignment horizontal="left"/>
    </xf>
    <xf numFmtId="3" fontId="21" fillId="27" borderId="25" xfId="7" applyNumberFormat="1" applyFont="1" applyFill="1" applyBorder="1" applyAlignment="1">
      <alignment horizontal="center" vertical="center"/>
    </xf>
    <xf numFmtId="3" fontId="21" fillId="27" borderId="0" xfId="7" applyNumberFormat="1" applyFont="1" applyFill="1" applyAlignment="1">
      <alignment horizontal="center" vertical="center"/>
    </xf>
    <xf numFmtId="0" fontId="21" fillId="27" borderId="16" xfId="7" applyFont="1" applyFill="1" applyBorder="1" applyAlignment="1">
      <alignment horizontal="left"/>
    </xf>
    <xf numFmtId="170" fontId="22" fillId="28" borderId="0" xfId="34" applyNumberFormat="1" applyFont="1" applyFill="1"/>
    <xf numFmtId="43" fontId="22" fillId="28" borderId="0" xfId="34" applyFont="1" applyFill="1"/>
    <xf numFmtId="3" fontId="22" fillId="28" borderId="0" xfId="33" applyNumberFormat="1" applyFont="1" applyFill="1"/>
    <xf numFmtId="0" fontId="22" fillId="0" borderId="0" xfId="33" applyFont="1" applyAlignment="1">
      <alignment horizontal="left"/>
    </xf>
    <xf numFmtId="3" fontId="22" fillId="0" borderId="0" xfId="33" applyNumberFormat="1" applyFont="1"/>
    <xf numFmtId="170" fontId="22" fillId="0" borderId="0" xfId="34" applyNumberFormat="1" applyFont="1" applyFill="1"/>
    <xf numFmtId="0" fontId="22" fillId="0" borderId="0" xfId="33" applyFont="1"/>
    <xf numFmtId="43" fontId="22" fillId="0" borderId="0" xfId="34" applyFont="1" applyFill="1"/>
    <xf numFmtId="0" fontId="17" fillId="26" borderId="30" xfId="7" applyFont="1" applyFill="1" applyBorder="1" applyAlignment="1">
      <alignment horizontal="left" wrapText="1"/>
    </xf>
    <xf numFmtId="3" fontId="17" fillId="26" borderId="1" xfId="7" applyNumberFormat="1" applyFont="1" applyFill="1" applyBorder="1" applyAlignment="1">
      <alignment horizontal="center" vertical="center"/>
    </xf>
    <xf numFmtId="3" fontId="22" fillId="28" borderId="0" xfId="33" applyNumberFormat="1" applyFont="1" applyFill="1" applyAlignment="1">
      <alignment vertical="center"/>
    </xf>
    <xf numFmtId="168" fontId="21" fillId="0" borderId="23" xfId="7" applyNumberFormat="1" applyFont="1" applyBorder="1" applyAlignment="1">
      <alignment horizontal="center" vertical="center"/>
    </xf>
    <xf numFmtId="168" fontId="21" fillId="0" borderId="24" xfId="7" applyNumberFormat="1" applyFont="1" applyBorder="1" applyAlignment="1">
      <alignment horizontal="center" vertical="center"/>
    </xf>
    <xf numFmtId="170" fontId="22" fillId="0" borderId="0" xfId="34" applyNumberFormat="1" applyFont="1" applyFill="1" applyAlignment="1">
      <alignment vertical="center"/>
    </xf>
    <xf numFmtId="2" fontId="21" fillId="27" borderId="39" xfId="7" applyNumberFormat="1" applyFont="1" applyFill="1" applyBorder="1" applyAlignment="1">
      <alignment horizontal="left"/>
    </xf>
    <xf numFmtId="168" fontId="21" fillId="27" borderId="0" xfId="7" applyNumberFormat="1" applyFont="1" applyFill="1" applyAlignment="1">
      <alignment horizontal="center" vertical="center"/>
    </xf>
    <xf numFmtId="3" fontId="77" fillId="27" borderId="0" xfId="7" applyNumberFormat="1" applyFont="1" applyFill="1" applyAlignment="1">
      <alignment horizontal="center" vertical="center"/>
    </xf>
    <xf numFmtId="170" fontId="22" fillId="28" borderId="0" xfId="34" applyNumberFormat="1" applyFont="1" applyFill="1" applyAlignment="1">
      <alignment vertical="center"/>
    </xf>
    <xf numFmtId="0" fontId="17" fillId="26" borderId="30" xfId="7" applyFont="1" applyFill="1" applyBorder="1" applyAlignment="1">
      <alignment horizontal="left"/>
    </xf>
    <xf numFmtId="0" fontId="21" fillId="26" borderId="1" xfId="7" applyFont="1" applyFill="1" applyBorder="1" applyAlignment="1">
      <alignment horizontal="center"/>
    </xf>
    <xf numFmtId="3" fontId="21" fillId="26" borderId="1" xfId="7" applyNumberFormat="1" applyFont="1" applyFill="1" applyBorder="1" applyAlignment="1">
      <alignment horizontal="center"/>
    </xf>
    <xf numFmtId="0" fontId="21" fillId="26" borderId="13" xfId="7" applyFont="1" applyFill="1" applyBorder="1" applyAlignment="1">
      <alignment horizontal="center"/>
    </xf>
    <xf numFmtId="0" fontId="22" fillId="28" borderId="0" xfId="33" applyFont="1" applyFill="1" applyAlignment="1">
      <alignment horizontal="left"/>
    </xf>
    <xf numFmtId="0" fontId="77" fillId="0" borderId="0" xfId="33" applyFont="1"/>
    <xf numFmtId="3" fontId="22" fillId="0" borderId="0" xfId="33" applyNumberFormat="1" applyFont="1" applyAlignment="1">
      <alignment vertical="center"/>
    </xf>
    <xf numFmtId="3" fontId="77" fillId="0" borderId="0" xfId="33" applyNumberFormat="1" applyFont="1"/>
    <xf numFmtId="43" fontId="22" fillId="0" borderId="0" xfId="34" applyFont="1" applyFill="1" applyAlignment="1">
      <alignment vertical="center"/>
    </xf>
    <xf numFmtId="0" fontId="17" fillId="30" borderId="30" xfId="7" applyFont="1" applyFill="1" applyBorder="1" applyAlignment="1">
      <alignment horizontal="left" vertical="center"/>
    </xf>
    <xf numFmtId="166" fontId="17" fillId="30" borderId="1" xfId="7" applyNumberFormat="1" applyFont="1" applyFill="1" applyBorder="1" applyAlignment="1">
      <alignment horizontal="center" vertical="center"/>
    </xf>
    <xf numFmtId="166" fontId="37" fillId="30" borderId="1"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43" fontId="22" fillId="28" borderId="0" xfId="34" applyFont="1" applyFill="1" applyAlignment="1">
      <alignment vertical="center"/>
    </xf>
    <xf numFmtId="2" fontId="21" fillId="27" borderId="16" xfId="7" applyNumberFormat="1" applyFont="1" applyFill="1" applyBorder="1" applyAlignment="1">
      <alignment horizontal="left"/>
    </xf>
    <xf numFmtId="3" fontId="22" fillId="27" borderId="0" xfId="7" applyNumberFormat="1" applyFont="1" applyFill="1" applyAlignment="1">
      <alignment horizontal="center" vertical="center"/>
    </xf>
    <xf numFmtId="0" fontId="22" fillId="28" borderId="16" xfId="35" applyFont="1" applyBorder="1">
      <alignment horizontal="left"/>
    </xf>
    <xf numFmtId="0" fontId="37" fillId="31" borderId="30" xfId="35" applyFont="1" applyFill="1" applyBorder="1" applyAlignment="1"/>
    <xf numFmtId="166" fontId="37" fillId="31" borderId="1" xfId="7" applyNumberFormat="1" applyFont="1" applyFill="1" applyBorder="1" applyAlignment="1">
      <alignment horizontal="center" vertical="center"/>
    </xf>
    <xf numFmtId="166" fontId="17" fillId="31" borderId="1" xfId="7" applyNumberFormat="1" applyFont="1" applyFill="1" applyBorder="1" applyAlignment="1">
      <alignment horizontal="center" vertical="center"/>
    </xf>
    <xf numFmtId="166" fontId="17" fillId="31" borderId="13" xfId="7" applyNumberFormat="1" applyFont="1" applyFill="1" applyBorder="1" applyAlignment="1">
      <alignment horizontal="center" vertical="center"/>
    </xf>
    <xf numFmtId="3" fontId="38" fillId="0" borderId="0" xfId="35" applyNumberFormat="1" applyFont="1" applyFill="1" applyAlignment="1">
      <alignment horizontal="center" vertical="center"/>
    </xf>
    <xf numFmtId="3" fontId="38" fillId="0" borderId="37" xfId="35" applyNumberFormat="1" applyFont="1" applyFill="1" applyBorder="1" applyAlignment="1">
      <alignment horizontal="center" vertical="center"/>
    </xf>
    <xf numFmtId="3" fontId="38" fillId="0" borderId="10" xfId="35" applyNumberFormat="1" applyFont="1" applyFill="1" applyBorder="1" applyAlignment="1">
      <alignment horizontal="center" vertical="center"/>
    </xf>
    <xf numFmtId="0" fontId="17" fillId="31" borderId="30" xfId="7" applyFont="1" applyFill="1" applyBorder="1" applyAlignment="1">
      <alignment horizontal="left" vertical="center"/>
    </xf>
    <xf numFmtId="43" fontId="17" fillId="0" borderId="0" xfId="34" applyFont="1" applyFill="1" applyBorder="1" applyAlignment="1">
      <alignment horizontal="center" vertical="center"/>
    </xf>
    <xf numFmtId="0" fontId="87" fillId="0" borderId="0" xfId="33" applyFont="1"/>
    <xf numFmtId="3" fontId="85" fillId="0" borderId="0" xfId="33" applyNumberFormat="1"/>
    <xf numFmtId="0" fontId="22" fillId="28" borderId="2" xfId="33" applyFont="1" applyFill="1" applyBorder="1"/>
    <xf numFmtId="0" fontId="22" fillId="28" borderId="2" xfId="33" applyFont="1" applyFill="1" applyBorder="1" applyAlignment="1">
      <alignment horizontal="left" vertical="center" wrapText="1"/>
    </xf>
    <xf numFmtId="0" fontId="37" fillId="28" borderId="0" xfId="33" applyFont="1" applyFill="1"/>
    <xf numFmtId="175" fontId="22" fillId="28" borderId="0" xfId="36" applyNumberFormat="1" applyFont="1" applyFill="1" applyAlignment="1">
      <alignment horizontal="center" vertical="center"/>
    </xf>
    <xf numFmtId="10" fontId="22" fillId="28" borderId="0" xfId="37" applyNumberFormat="1" applyFont="1" applyFill="1" applyAlignment="1">
      <alignment horizontal="center" vertical="center"/>
    </xf>
    <xf numFmtId="0" fontId="85" fillId="0" borderId="0" xfId="33"/>
    <xf numFmtId="0" fontId="88" fillId="28" borderId="0" xfId="35" applyFont="1">
      <alignment horizontal="left"/>
    </xf>
    <xf numFmtId="175" fontId="88" fillId="28" borderId="0" xfId="36" applyNumberFormat="1" applyFont="1" applyFill="1" applyAlignment="1">
      <alignment horizontal="center" vertical="center"/>
    </xf>
    <xf numFmtId="10" fontId="88" fillId="28" borderId="0" xfId="37" applyNumberFormat="1" applyFont="1" applyFill="1" applyAlignment="1">
      <alignment horizontal="center" vertical="center"/>
    </xf>
    <xf numFmtId="0" fontId="22" fillId="28" borderId="0" xfId="35" applyFont="1" applyAlignment="1">
      <alignment horizontal="left" vertical="center"/>
    </xf>
    <xf numFmtId="0" fontId="90" fillId="33" borderId="15" xfId="35" applyFont="1" applyFill="1" applyBorder="1" applyAlignment="1">
      <alignment horizontal="left" vertical="center"/>
    </xf>
    <xf numFmtId="0" fontId="90" fillId="33" borderId="14" xfId="36" applyNumberFormat="1" applyFont="1" applyFill="1" applyBorder="1" applyAlignment="1">
      <alignment horizontal="center" vertical="center"/>
    </xf>
    <xf numFmtId="0" fontId="90" fillId="33" borderId="25" xfId="36" applyNumberFormat="1" applyFont="1" applyFill="1" applyBorder="1" applyAlignment="1">
      <alignment horizontal="center" vertical="center"/>
    </xf>
    <xf numFmtId="166" fontId="90" fillId="33" borderId="26" xfId="37" applyNumberFormat="1" applyFont="1" applyFill="1" applyBorder="1" applyAlignment="1">
      <alignment horizontal="center" vertical="center"/>
    </xf>
    <xf numFmtId="10" fontId="90" fillId="33" borderId="26" xfId="37" applyNumberFormat="1" applyFont="1" applyFill="1" applyBorder="1" applyAlignment="1">
      <alignment horizontal="center" vertical="center"/>
    </xf>
    <xf numFmtId="10" fontId="90" fillId="33" borderId="59" xfId="37" applyNumberFormat="1" applyFont="1" applyFill="1" applyBorder="1" applyAlignment="1">
      <alignment horizontal="right" vertical="center"/>
    </xf>
    <xf numFmtId="175" fontId="50" fillId="31" borderId="34" xfId="36" applyNumberFormat="1" applyFont="1" applyFill="1" applyBorder="1" applyAlignment="1">
      <alignment horizontal="left" vertical="center"/>
    </xf>
    <xf numFmtId="175" fontId="50" fillId="31" borderId="1" xfId="36" applyNumberFormat="1" applyFont="1" applyFill="1" applyBorder="1" applyAlignment="1">
      <alignment horizontal="center" vertical="center"/>
    </xf>
    <xf numFmtId="166" fontId="50" fillId="31" borderId="1" xfId="37" applyNumberFormat="1" applyFont="1" applyFill="1" applyBorder="1" applyAlignment="1">
      <alignment horizontal="center" vertical="center"/>
    </xf>
    <xf numFmtId="175" fontId="50" fillId="31" borderId="30" xfId="36" applyNumberFormat="1" applyFont="1" applyFill="1" applyBorder="1" applyAlignment="1">
      <alignment horizontal="center" vertical="center"/>
    </xf>
    <xf numFmtId="166" fontId="50" fillId="31" borderId="31" xfId="37" applyNumberFormat="1" applyFont="1" applyFill="1" applyBorder="1" applyAlignment="1">
      <alignment horizontal="center" vertical="center"/>
    </xf>
    <xf numFmtId="166" fontId="50" fillId="31" borderId="31" xfId="37" applyNumberFormat="1" applyFont="1" applyFill="1" applyBorder="1" applyAlignment="1">
      <alignment horizontal="right" vertical="center"/>
    </xf>
    <xf numFmtId="0" fontId="22" fillId="0" borderId="17" xfId="35" applyFont="1" applyFill="1" applyBorder="1" applyAlignment="1">
      <alignment horizontal="left" vertical="center" indent="1"/>
    </xf>
    <xf numFmtId="175" fontId="22" fillId="28" borderId="0" xfId="36" applyNumberFormat="1" applyFont="1" applyFill="1" applyBorder="1" applyAlignment="1">
      <alignment horizontal="center" vertical="center"/>
    </xf>
    <xf numFmtId="166" fontId="22" fillId="28" borderId="0" xfId="37" applyNumberFormat="1" applyFont="1" applyFill="1" applyBorder="1" applyAlignment="1">
      <alignment horizontal="center" vertical="center"/>
    </xf>
    <xf numFmtId="175" fontId="22" fillId="28" borderId="16" xfId="36" applyNumberFormat="1" applyFont="1" applyFill="1" applyBorder="1" applyAlignment="1">
      <alignment horizontal="center" vertical="center"/>
    </xf>
    <xf numFmtId="175" fontId="22" fillId="0" borderId="0" xfId="36" applyNumberFormat="1" applyFont="1" applyFill="1" applyBorder="1" applyAlignment="1">
      <alignment horizontal="center" vertical="center"/>
    </xf>
    <xf numFmtId="166" fontId="22" fillId="0" borderId="23" xfId="37" applyNumberFormat="1" applyFont="1" applyFill="1" applyBorder="1" applyAlignment="1">
      <alignment horizontal="center" vertical="center"/>
    </xf>
    <xf numFmtId="166" fontId="22" fillId="28" borderId="23" xfId="37" applyNumberFormat="1" applyFont="1" applyFill="1" applyBorder="1" applyAlignment="1">
      <alignment horizontal="right" vertical="center"/>
    </xf>
    <xf numFmtId="10" fontId="22" fillId="0" borderId="23" xfId="37" applyNumberFormat="1" applyFont="1" applyFill="1" applyBorder="1" applyAlignment="1">
      <alignment horizontal="center" vertical="center"/>
    </xf>
    <xf numFmtId="166" fontId="22" fillId="0" borderId="0" xfId="37" applyNumberFormat="1" applyFont="1" applyFill="1" applyBorder="1" applyAlignment="1">
      <alignment horizontal="center" vertical="center"/>
    </xf>
    <xf numFmtId="166" fontId="22" fillId="28" borderId="23" xfId="37" applyNumberFormat="1" applyFont="1" applyFill="1" applyBorder="1" applyAlignment="1">
      <alignment horizontal="center" vertical="center"/>
    </xf>
    <xf numFmtId="0" fontId="38" fillId="0" borderId="17" xfId="35" applyFont="1" applyFill="1" applyBorder="1" applyAlignment="1">
      <alignment horizontal="left" indent="1"/>
    </xf>
    <xf numFmtId="175" fontId="22" fillId="0" borderId="2" xfId="36" applyNumberFormat="1" applyFont="1" applyFill="1" applyBorder="1" applyAlignment="1">
      <alignment horizontal="center" vertical="center"/>
    </xf>
    <xf numFmtId="175" fontId="22" fillId="28" borderId="39" xfId="36" applyNumberFormat="1" applyFont="1" applyFill="1" applyBorder="1" applyAlignment="1">
      <alignment horizontal="center" vertical="center"/>
    </xf>
    <xf numFmtId="166" fontId="22" fillId="0" borderId="23" xfId="37" applyNumberFormat="1" applyFont="1" applyFill="1" applyBorder="1" applyAlignment="1">
      <alignment horizontal="right" vertical="center"/>
    </xf>
    <xf numFmtId="175" fontId="22" fillId="0" borderId="16" xfId="36" applyNumberFormat="1" applyFont="1" applyFill="1" applyBorder="1" applyAlignment="1">
      <alignment horizontal="center" vertical="center"/>
    </xf>
    <xf numFmtId="175" fontId="22" fillId="0" borderId="39" xfId="36" applyNumberFormat="1" applyFont="1" applyFill="1" applyBorder="1" applyAlignment="1">
      <alignment horizontal="center" vertical="center"/>
    </xf>
    <xf numFmtId="10" fontId="22" fillId="0" borderId="23" xfId="37" applyNumberFormat="1" applyFont="1" applyFill="1" applyBorder="1" applyAlignment="1">
      <alignment horizontal="right" vertical="center"/>
    </xf>
    <xf numFmtId="0" fontId="50" fillId="31" borderId="34" xfId="35" applyFont="1" applyFill="1" applyBorder="1" applyAlignment="1">
      <alignment horizontal="left" vertical="center"/>
    </xf>
    <xf numFmtId="175" fontId="22" fillId="28" borderId="0" xfId="34" applyNumberFormat="1" applyFont="1" applyFill="1" applyBorder="1" applyAlignment="1">
      <alignment horizontal="center" vertical="center"/>
    </xf>
    <xf numFmtId="175" fontId="22" fillId="0" borderId="16" xfId="36" applyNumberFormat="1" applyFont="1" applyBorder="1" applyAlignment="1">
      <alignment horizontal="center" vertical="center"/>
    </xf>
    <xf numFmtId="175" fontId="22" fillId="0" borderId="0" xfId="36" applyNumberFormat="1" applyFont="1" applyBorder="1" applyAlignment="1">
      <alignment horizontal="center" vertical="center"/>
    </xf>
    <xf numFmtId="175" fontId="22" fillId="0" borderId="57" xfId="36" applyNumberFormat="1" applyFont="1" applyFill="1" applyBorder="1" applyAlignment="1">
      <alignment horizontal="center" vertical="center"/>
    </xf>
    <xf numFmtId="175" fontId="38" fillId="0" borderId="0" xfId="36" applyNumberFormat="1" applyFont="1" applyFill="1" applyBorder="1" applyAlignment="1">
      <alignment horizontal="center" vertical="center"/>
    </xf>
    <xf numFmtId="175" fontId="22" fillId="0" borderId="39" xfId="36" applyNumberFormat="1" applyFont="1" applyBorder="1" applyAlignment="1">
      <alignment horizontal="center" vertical="center"/>
    </xf>
    <xf numFmtId="175" fontId="22" fillId="0" borderId="5" xfId="36" applyNumberFormat="1" applyFont="1" applyFill="1" applyBorder="1" applyAlignment="1">
      <alignment horizontal="center" vertical="center"/>
    </xf>
    <xf numFmtId="175" fontId="22" fillId="28" borderId="57" xfId="36" applyNumberFormat="1" applyFont="1" applyFill="1" applyBorder="1" applyAlignment="1">
      <alignment horizontal="center" vertical="center"/>
    </xf>
    <xf numFmtId="165" fontId="22" fillId="0" borderId="0" xfId="36" applyFont="1" applyFill="1" applyBorder="1" applyAlignment="1">
      <alignment horizontal="center" vertical="center"/>
    </xf>
    <xf numFmtId="171" fontId="22" fillId="0" borderId="0" xfId="36" applyNumberFormat="1" applyFont="1" applyFill="1" applyBorder="1" applyAlignment="1">
      <alignment horizontal="center" vertical="center"/>
    </xf>
    <xf numFmtId="171" fontId="22" fillId="0" borderId="16" xfId="36" applyNumberFormat="1" applyFont="1" applyFill="1" applyBorder="1" applyAlignment="1">
      <alignment horizontal="center" vertical="center"/>
    </xf>
    <xf numFmtId="171" fontId="22" fillId="0" borderId="0" xfId="34" applyNumberFormat="1" applyFont="1" applyFill="1" applyBorder="1" applyAlignment="1">
      <alignment horizontal="center" vertical="center"/>
    </xf>
    <xf numFmtId="175" fontId="22" fillId="0" borderId="0" xfId="34" applyNumberFormat="1" applyFont="1" applyFill="1" applyBorder="1" applyAlignment="1">
      <alignment horizontal="center" vertical="center"/>
    </xf>
    <xf numFmtId="165" fontId="22" fillId="0" borderId="0" xfId="34" applyNumberFormat="1" applyFont="1" applyFill="1" applyBorder="1" applyAlignment="1">
      <alignment horizontal="center" vertical="center"/>
    </xf>
    <xf numFmtId="175" fontId="50" fillId="31" borderId="57" xfId="36" applyNumberFormat="1" applyFont="1" applyFill="1" applyBorder="1" applyAlignment="1">
      <alignment horizontal="center" vertical="center"/>
    </xf>
    <xf numFmtId="175" fontId="50" fillId="31" borderId="5" xfId="36" applyNumberFormat="1" applyFont="1" applyFill="1" applyBorder="1" applyAlignment="1">
      <alignment horizontal="center" vertical="center"/>
    </xf>
    <xf numFmtId="166" fontId="50" fillId="31" borderId="58" xfId="37" applyNumberFormat="1" applyFont="1" applyFill="1" applyBorder="1" applyAlignment="1">
      <alignment horizontal="right" vertical="center"/>
    </xf>
    <xf numFmtId="0" fontId="22" fillId="0" borderId="45" xfId="35" applyFont="1" applyFill="1" applyBorder="1" applyAlignment="1">
      <alignment horizontal="left" vertical="center" indent="1"/>
    </xf>
    <xf numFmtId="175" fontId="22" fillId="0" borderId="28" xfId="36" applyNumberFormat="1" applyFont="1" applyFill="1" applyBorder="1" applyAlignment="1">
      <alignment horizontal="center" vertical="center"/>
    </xf>
    <xf numFmtId="166" fontId="22" fillId="28" borderId="28" xfId="37" applyNumberFormat="1" applyFont="1" applyFill="1" applyBorder="1" applyAlignment="1">
      <alignment horizontal="center" vertical="center"/>
    </xf>
    <xf numFmtId="175" fontId="22" fillId="28" borderId="27" xfId="36" applyNumberFormat="1" applyFont="1" applyFill="1" applyBorder="1" applyAlignment="1">
      <alignment horizontal="center" vertical="center"/>
    </xf>
    <xf numFmtId="175" fontId="22" fillId="28" borderId="28" xfId="36" applyNumberFormat="1" applyFont="1" applyFill="1" applyBorder="1" applyAlignment="1">
      <alignment horizontal="center" vertical="center"/>
    </xf>
    <xf numFmtId="166" fontId="22" fillId="28" borderId="33" xfId="37" applyNumberFormat="1" applyFont="1" applyFill="1" applyBorder="1" applyAlignment="1">
      <alignment horizontal="center" vertical="center"/>
    </xf>
    <xf numFmtId="166" fontId="22" fillId="28" borderId="45" xfId="37" applyNumberFormat="1" applyFont="1" applyFill="1" applyBorder="1" applyAlignment="1">
      <alignment horizontal="right" vertical="center"/>
    </xf>
    <xf numFmtId="0" fontId="22" fillId="0" borderId="18" xfId="35" applyFont="1" applyFill="1" applyBorder="1" applyAlignment="1">
      <alignment horizontal="left" vertical="center"/>
    </xf>
    <xf numFmtId="171" fontId="22" fillId="0" borderId="4" xfId="36" applyNumberFormat="1" applyFont="1" applyFill="1" applyBorder="1" applyAlignment="1">
      <alignment horizontal="center" vertical="center"/>
    </xf>
    <xf numFmtId="166" fontId="22" fillId="28" borderId="4" xfId="37" applyNumberFormat="1" applyFont="1" applyFill="1" applyBorder="1" applyAlignment="1">
      <alignment horizontal="center" vertical="center"/>
    </xf>
    <xf numFmtId="175" fontId="22" fillId="28" borderId="4" xfId="36" applyNumberFormat="1" applyFont="1" applyFill="1" applyBorder="1" applyAlignment="1">
      <alignment horizontal="center" vertical="center"/>
    </xf>
    <xf numFmtId="166" fontId="22" fillId="28" borderId="24" xfId="37" applyNumberFormat="1" applyFont="1" applyFill="1" applyBorder="1" applyAlignment="1">
      <alignment horizontal="right" vertical="center"/>
    </xf>
    <xf numFmtId="0" fontId="85" fillId="0" borderId="0" xfId="33" applyAlignment="1">
      <alignment vertical="center"/>
    </xf>
    <xf numFmtId="10" fontId="85" fillId="0" borderId="0" xfId="33" applyNumberFormat="1" applyAlignment="1">
      <alignment horizontal="center" vertical="center"/>
    </xf>
    <xf numFmtId="3" fontId="38" fillId="28" borderId="0" xfId="35" applyNumberFormat="1" applyFont="1" applyAlignment="1">
      <alignment horizontal="center" vertical="center"/>
    </xf>
    <xf numFmtId="166" fontId="38" fillId="28" borderId="0" xfId="37" applyNumberFormat="1" applyFont="1" applyFill="1" applyAlignment="1">
      <alignment horizontal="center" vertical="center"/>
    </xf>
    <xf numFmtId="0" fontId="71" fillId="28" borderId="0" xfId="33" applyFont="1" applyFill="1" applyAlignment="1">
      <alignment horizontal="left"/>
    </xf>
    <xf numFmtId="0" fontId="38" fillId="28" borderId="0" xfId="35" applyFont="1">
      <alignment horizontal="left"/>
    </xf>
    <xf numFmtId="175" fontId="38" fillId="28" borderId="0" xfId="36" applyNumberFormat="1" applyFont="1" applyFill="1" applyAlignment="1">
      <alignment horizontal="center" vertical="center"/>
    </xf>
    <xf numFmtId="0" fontId="77" fillId="28" borderId="0" xfId="35" applyFont="1">
      <alignment horizontal="left"/>
    </xf>
    <xf numFmtId="0" fontId="90" fillId="33" borderId="14" xfId="35" applyFont="1" applyFill="1" applyBorder="1">
      <alignment horizontal="left"/>
    </xf>
    <xf numFmtId="0" fontId="37" fillId="31" borderId="40" xfId="35" applyFont="1" applyFill="1" applyBorder="1" applyAlignment="1">
      <alignment horizontal="left" vertical="center"/>
    </xf>
    <xf numFmtId="175" fontId="37" fillId="31" borderId="40" xfId="36" applyNumberFormat="1" applyFont="1" applyFill="1" applyBorder="1" applyAlignment="1">
      <alignment horizontal="center" vertical="center"/>
    </xf>
    <xf numFmtId="175" fontId="37" fillId="31" borderId="32" xfId="36" applyNumberFormat="1" applyFont="1" applyFill="1" applyBorder="1" applyAlignment="1">
      <alignment horizontal="center" vertical="center"/>
    </xf>
    <xf numFmtId="166" fontId="37" fillId="31" borderId="60" xfId="37" applyNumberFormat="1" applyFont="1" applyFill="1" applyBorder="1" applyAlignment="1">
      <alignment horizontal="center" vertical="center"/>
    </xf>
    <xf numFmtId="166" fontId="37" fillId="31" borderId="61" xfId="37" applyNumberFormat="1" applyFont="1" applyFill="1" applyBorder="1" applyAlignment="1">
      <alignment horizontal="right" vertical="center"/>
    </xf>
    <xf numFmtId="0" fontId="38" fillId="0" borderId="16" xfId="35" applyFont="1" applyFill="1" applyBorder="1" applyAlignment="1">
      <alignment horizontal="left" indent="1"/>
    </xf>
    <xf numFmtId="175" fontId="38" fillId="28" borderId="16" xfId="36" applyNumberFormat="1" applyFont="1" applyFill="1" applyBorder="1" applyAlignment="1">
      <alignment horizontal="center" vertical="center"/>
    </xf>
    <xf numFmtId="166" fontId="38" fillId="28" borderId="23" xfId="37" applyNumberFormat="1" applyFont="1" applyFill="1" applyBorder="1" applyAlignment="1">
      <alignment horizontal="center" vertical="center"/>
    </xf>
    <xf numFmtId="166" fontId="38" fillId="28" borderId="62" xfId="37" applyNumberFormat="1" applyFont="1" applyFill="1" applyBorder="1" applyAlignment="1">
      <alignment horizontal="right" vertical="center"/>
    </xf>
    <xf numFmtId="0" fontId="38" fillId="28" borderId="16" xfId="35" applyFont="1" applyBorder="1" applyAlignment="1">
      <alignment horizontal="left" indent="1"/>
    </xf>
    <xf numFmtId="0" fontId="38" fillId="0" borderId="16" xfId="36" applyNumberFormat="1" applyFont="1" applyFill="1" applyBorder="1" applyAlignment="1">
      <alignment horizontal="left" indent="1"/>
    </xf>
    <xf numFmtId="175" fontId="38" fillId="0" borderId="16" xfId="36" applyNumberFormat="1" applyFont="1" applyFill="1" applyBorder="1" applyAlignment="1">
      <alignment horizontal="center" vertical="center"/>
    </xf>
    <xf numFmtId="175" fontId="38" fillId="0" borderId="0" xfId="36" applyNumberFormat="1" applyFont="1" applyFill="1" applyAlignment="1">
      <alignment horizontal="center" vertical="center"/>
    </xf>
    <xf numFmtId="175" fontId="38" fillId="0" borderId="0" xfId="36" applyNumberFormat="1" applyFont="1" applyFill="1" applyAlignment="1">
      <alignment horizontal="left" vertical="center"/>
    </xf>
    <xf numFmtId="166" fontId="38" fillId="0" borderId="23" xfId="37" applyNumberFormat="1" applyFont="1" applyFill="1" applyBorder="1" applyAlignment="1">
      <alignment horizontal="center" vertical="center"/>
    </xf>
    <xf numFmtId="166" fontId="38" fillId="0" borderId="62" xfId="37" applyNumberFormat="1" applyFont="1" applyFill="1" applyBorder="1" applyAlignment="1">
      <alignment horizontal="right" vertical="center"/>
    </xf>
    <xf numFmtId="10" fontId="38" fillId="0" borderId="62" xfId="37" applyNumberFormat="1" applyFont="1" applyFill="1" applyBorder="1" applyAlignment="1">
      <alignment horizontal="right" vertical="center"/>
    </xf>
    <xf numFmtId="175" fontId="38" fillId="0" borderId="0" xfId="34" applyNumberFormat="1" applyFont="1" applyFill="1" applyAlignment="1">
      <alignment horizontal="left" vertical="center"/>
    </xf>
    <xf numFmtId="176" fontId="38" fillId="0" borderId="62" xfId="37" applyNumberFormat="1" applyFont="1" applyFill="1" applyBorder="1" applyAlignment="1">
      <alignment horizontal="right" vertical="center"/>
    </xf>
    <xf numFmtId="175" fontId="37" fillId="31" borderId="40" xfId="36" applyNumberFormat="1" applyFont="1" applyFill="1" applyBorder="1" applyAlignment="1">
      <alignment horizontal="left" vertical="center"/>
    </xf>
    <xf numFmtId="175" fontId="37" fillId="31" borderId="32" xfId="36" applyNumberFormat="1" applyFont="1" applyFill="1" applyBorder="1" applyAlignment="1">
      <alignment horizontal="left" vertical="center"/>
    </xf>
    <xf numFmtId="175" fontId="38" fillId="28" borderId="16" xfId="36" applyNumberFormat="1" applyFont="1" applyFill="1" applyBorder="1" applyAlignment="1">
      <alignment horizontal="left" vertical="center"/>
    </xf>
    <xf numFmtId="175" fontId="38" fillId="28" borderId="0" xfId="36" applyNumberFormat="1" applyFont="1" applyFill="1" applyAlignment="1">
      <alignment horizontal="left" vertical="center"/>
    </xf>
    <xf numFmtId="175" fontId="38" fillId="0" borderId="16" xfId="36" applyNumberFormat="1" applyFont="1" applyFill="1" applyBorder="1" applyAlignment="1">
      <alignment horizontal="left" vertical="center"/>
    </xf>
    <xf numFmtId="175" fontId="38" fillId="0" borderId="16" xfId="34" applyNumberFormat="1" applyFont="1" applyFill="1" applyBorder="1" applyAlignment="1">
      <alignment horizontal="left" vertical="center"/>
    </xf>
    <xf numFmtId="177" fontId="38" fillId="0" borderId="62" xfId="37" applyNumberFormat="1" applyFont="1" applyFill="1" applyBorder="1" applyAlignment="1">
      <alignment horizontal="right" vertical="center"/>
    </xf>
    <xf numFmtId="166" fontId="38" fillId="28" borderId="23" xfId="37" applyNumberFormat="1" applyFont="1" applyFill="1" applyBorder="1" applyAlignment="1">
      <alignment horizontal="right" vertical="center"/>
    </xf>
    <xf numFmtId="166" fontId="38" fillId="0" borderId="23" xfId="37" applyNumberFormat="1" applyFont="1" applyFill="1" applyBorder="1" applyAlignment="1">
      <alignment horizontal="right" vertical="center"/>
    </xf>
    <xf numFmtId="175" fontId="38" fillId="0" borderId="16" xfId="34" applyNumberFormat="1" applyFont="1" applyFill="1" applyBorder="1" applyAlignment="1">
      <alignment horizontal="right" vertical="center"/>
    </xf>
    <xf numFmtId="176" fontId="38" fillId="0" borderId="23" xfId="37" applyNumberFormat="1" applyFont="1" applyFill="1" applyBorder="1" applyAlignment="1">
      <alignment horizontal="right" vertical="center"/>
    </xf>
    <xf numFmtId="10" fontId="38" fillId="0" borderId="23" xfId="37" applyNumberFormat="1" applyFont="1" applyFill="1" applyBorder="1" applyAlignment="1">
      <alignment horizontal="right" vertical="center"/>
    </xf>
    <xf numFmtId="175" fontId="38" fillId="0" borderId="16" xfId="34" applyNumberFormat="1" applyFont="1" applyFill="1" applyBorder="1" applyAlignment="1">
      <alignment horizontal="center" vertical="center"/>
    </xf>
    <xf numFmtId="175" fontId="38" fillId="28" borderId="0" xfId="36" applyNumberFormat="1" applyFont="1" applyFill="1" applyAlignment="1">
      <alignment horizontal="right" vertical="center"/>
    </xf>
    <xf numFmtId="175" fontId="85" fillId="0" borderId="0" xfId="33" applyNumberFormat="1"/>
    <xf numFmtId="0" fontId="22" fillId="0" borderId="16" xfId="35" applyFont="1" applyFill="1" applyBorder="1" applyAlignment="1">
      <alignment horizontal="left" vertical="center" indent="1"/>
    </xf>
    <xf numFmtId="175" fontId="22" fillId="0" borderId="16" xfId="34" applyNumberFormat="1" applyFont="1" applyFill="1" applyBorder="1" applyAlignment="1">
      <alignment horizontal="center" vertical="center"/>
    </xf>
    <xf numFmtId="165" fontId="22" fillId="0" borderId="16" xfId="36" applyFont="1" applyFill="1" applyBorder="1" applyAlignment="1">
      <alignment horizontal="center" vertical="center"/>
    </xf>
    <xf numFmtId="166" fontId="85" fillId="0" borderId="0" xfId="33" applyNumberFormat="1" applyAlignment="1">
      <alignment horizontal="center" vertical="center"/>
    </xf>
    <xf numFmtId="170" fontId="3" fillId="0" borderId="0" xfId="19" applyNumberFormat="1" applyFont="1" applyAlignment="1">
      <alignment horizontal="center"/>
    </xf>
    <xf numFmtId="175" fontId="40" fillId="34" borderId="7" xfId="10" applyNumberFormat="1" applyFont="1" applyFill="1" applyBorder="1" applyAlignment="1">
      <alignment horizontal="right"/>
    </xf>
    <xf numFmtId="175" fontId="40" fillId="34" borderId="0" xfId="10" applyNumberFormat="1" applyFont="1" applyFill="1" applyBorder="1" applyAlignment="1">
      <alignment horizontal="right"/>
    </xf>
    <xf numFmtId="166" fontId="40" fillId="34" borderId="0" xfId="11" applyNumberFormat="1" applyFont="1" applyFill="1" applyBorder="1" applyAlignment="1">
      <alignment horizontal="center"/>
    </xf>
    <xf numFmtId="166" fontId="40" fillId="34" borderId="8" xfId="11" applyNumberFormat="1" applyFont="1" applyFill="1" applyBorder="1" applyAlignment="1">
      <alignment horizontal="center"/>
    </xf>
    <xf numFmtId="3" fontId="3" fillId="0" borderId="0" xfId="8" applyNumberFormat="1" applyFont="1"/>
    <xf numFmtId="4" fontId="3" fillId="0" borderId="0" xfId="8" applyNumberFormat="1" applyFont="1"/>
    <xf numFmtId="176" fontId="3" fillId="0" borderId="8" xfId="1" applyNumberFormat="1" applyFont="1" applyFill="1" applyBorder="1" applyAlignment="1">
      <alignment horizontal="center"/>
    </xf>
    <xf numFmtId="175" fontId="3" fillId="0" borderId="8" xfId="10" applyNumberFormat="1" applyFont="1" applyFill="1" applyBorder="1" applyAlignment="1">
      <alignment horizontal="center"/>
    </xf>
    <xf numFmtId="0" fontId="3" fillId="0" borderId="0" xfId="8" applyFont="1" applyAlignment="1">
      <alignment horizontal="center"/>
    </xf>
    <xf numFmtId="166" fontId="4" fillId="0" borderId="0" xfId="1" applyNumberFormat="1" applyFont="1" applyFill="1" applyAlignment="1">
      <alignment horizontal="center" vertical="center" wrapText="1"/>
    </xf>
    <xf numFmtId="43" fontId="4" fillId="0" borderId="8" xfId="19" applyFont="1" applyBorder="1" applyAlignment="1">
      <alignment horizontal="center" vertical="center" wrapText="1"/>
    </xf>
    <xf numFmtId="176" fontId="3" fillId="0" borderId="8" xfId="1" applyNumberFormat="1" applyFont="1" applyBorder="1" applyAlignment="1">
      <alignment horizontal="center" vertical="center" wrapText="1"/>
    </xf>
    <xf numFmtId="0" fontId="0" fillId="0" borderId="0" xfId="0" applyAlignment="1">
      <alignment horizontal="center"/>
    </xf>
    <xf numFmtId="0" fontId="37" fillId="28" borderId="0" xfId="33" applyFont="1" applyFill="1" applyAlignment="1">
      <alignment horizontal="left"/>
    </xf>
    <xf numFmtId="0" fontId="85" fillId="28" borderId="0" xfId="33" applyFill="1" applyAlignment="1">
      <alignment horizontal="center"/>
    </xf>
    <xf numFmtId="0" fontId="85" fillId="28" borderId="0" xfId="33" applyFill="1"/>
    <xf numFmtId="0" fontId="91" fillId="28" borderId="0" xfId="33" applyFont="1" applyFill="1" applyAlignment="1">
      <alignment horizontal="left"/>
    </xf>
    <xf numFmtId="0" fontId="50" fillId="0" borderId="0" xfId="33" applyFont="1" applyAlignment="1">
      <alignment horizontal="left"/>
    </xf>
    <xf numFmtId="0" fontId="22" fillId="28" borderId="0" xfId="33" applyFont="1" applyFill="1" applyAlignment="1">
      <alignment horizontal="center"/>
    </xf>
    <xf numFmtId="0" fontId="90" fillId="33" borderId="0" xfId="33" applyFont="1" applyFill="1" applyAlignment="1">
      <alignment horizontal="left" vertical="center"/>
    </xf>
    <xf numFmtId="0" fontId="90" fillId="33" borderId="0" xfId="33" applyFont="1" applyFill="1" applyAlignment="1">
      <alignment horizontal="right" vertical="center"/>
    </xf>
    <xf numFmtId="0" fontId="85" fillId="28" borderId="0" xfId="33" applyFill="1" applyAlignment="1">
      <alignment vertical="center"/>
    </xf>
    <xf numFmtId="0" fontId="22" fillId="28" borderId="0" xfId="34" applyNumberFormat="1" applyFont="1" applyFill="1" applyAlignment="1">
      <alignment horizontal="left" vertical="center"/>
    </xf>
    <xf numFmtId="170" fontId="22" fillId="28" borderId="0" xfId="34" applyNumberFormat="1" applyFont="1" applyFill="1" applyAlignment="1">
      <alignment horizontal="center" vertical="center"/>
    </xf>
    <xf numFmtId="172" fontId="22" fillId="28" borderId="0" xfId="34" applyNumberFormat="1" applyFont="1" applyFill="1" applyAlignment="1">
      <alignment horizontal="center" vertical="center"/>
    </xf>
    <xf numFmtId="3" fontId="85" fillId="28" borderId="0" xfId="33" applyNumberFormat="1" applyFill="1"/>
    <xf numFmtId="170" fontId="22" fillId="0" borderId="0" xfId="33" applyNumberFormat="1" applyFont="1"/>
    <xf numFmtId="170" fontId="22" fillId="0" borderId="0" xfId="34" applyNumberFormat="1" applyFont="1" applyFill="1" applyAlignment="1">
      <alignment horizontal="center" vertical="center"/>
    </xf>
    <xf numFmtId="172" fontId="22" fillId="0" borderId="0" xfId="34" applyNumberFormat="1" applyFont="1" applyFill="1" applyAlignment="1">
      <alignment horizontal="center" vertical="center"/>
    </xf>
    <xf numFmtId="0" fontId="90" fillId="33" borderId="0" xfId="33" applyFont="1" applyFill="1" applyAlignment="1">
      <alignment horizontal="left" wrapText="1"/>
    </xf>
    <xf numFmtId="172" fontId="90" fillId="33" borderId="0" xfId="34" applyNumberFormat="1" applyFont="1" applyFill="1" applyAlignment="1">
      <alignment horizontal="center" vertical="center"/>
    </xf>
    <xf numFmtId="172" fontId="22" fillId="0" borderId="0" xfId="34" applyNumberFormat="1" applyFont="1" applyFill="1" applyAlignment="1">
      <alignment horizontal="center"/>
    </xf>
    <xf numFmtId="43" fontId="22" fillId="0" borderId="0" xfId="34" applyFont="1" applyFill="1" applyAlignment="1">
      <alignment horizontal="center"/>
    </xf>
    <xf numFmtId="0" fontId="50" fillId="0" borderId="0" xfId="33" applyFont="1" applyAlignment="1">
      <alignment vertical="center"/>
    </xf>
    <xf numFmtId="0" fontId="22" fillId="0" borderId="0" xfId="33" applyFont="1" applyAlignment="1">
      <alignment horizontal="center"/>
    </xf>
    <xf numFmtId="0" fontId="50" fillId="0" borderId="1" xfId="33" applyFont="1" applyBorder="1" applyAlignment="1">
      <alignment horizontal="left"/>
    </xf>
    <xf numFmtId="166" fontId="50" fillId="0" borderId="1" xfId="33" applyNumberFormat="1" applyFont="1" applyBorder="1" applyAlignment="1">
      <alignment horizontal="right" vertical="center"/>
    </xf>
    <xf numFmtId="166" fontId="50" fillId="0" borderId="0" xfId="33" applyNumberFormat="1" applyFont="1" applyAlignment="1">
      <alignment horizontal="right" vertical="center"/>
    </xf>
    <xf numFmtId="166" fontId="50" fillId="28" borderId="0" xfId="33" applyNumberFormat="1" applyFont="1" applyFill="1" applyAlignment="1">
      <alignment horizontal="right" vertical="center"/>
    </xf>
    <xf numFmtId="43" fontId="50" fillId="0" borderId="0" xfId="34" applyFont="1" applyFill="1" applyAlignment="1">
      <alignment horizontal="center"/>
    </xf>
    <xf numFmtId="185" fontId="50" fillId="28" borderId="0" xfId="34" applyNumberFormat="1" applyFont="1" applyFill="1" applyAlignment="1">
      <alignment horizontal="center"/>
    </xf>
    <xf numFmtId="0" fontId="85" fillId="28" borderId="0" xfId="33" applyFill="1" applyAlignment="1">
      <alignment horizontal="left"/>
    </xf>
    <xf numFmtId="14" fontId="85" fillId="28" borderId="0" xfId="33" applyNumberFormat="1" applyFill="1" applyAlignment="1">
      <alignment horizontal="left"/>
    </xf>
    <xf numFmtId="0" fontId="85" fillId="0" borderId="0" xfId="33" applyAlignment="1">
      <alignment horizontal="left"/>
    </xf>
    <xf numFmtId="0" fontId="50" fillId="28" borderId="0" xfId="33" applyFont="1" applyFill="1" applyAlignment="1">
      <alignment horizontal="left"/>
    </xf>
    <xf numFmtId="0" fontId="77" fillId="33" borderId="0" xfId="33" applyFont="1" applyFill="1" applyAlignment="1">
      <alignment horizontal="left"/>
    </xf>
    <xf numFmtId="0" fontId="77" fillId="33" borderId="0" xfId="33" applyFont="1" applyFill="1" applyAlignment="1">
      <alignment horizontal="center" vertical="center"/>
    </xf>
    <xf numFmtId="0" fontId="22" fillId="28" borderId="0" xfId="33" applyFont="1" applyFill="1" applyAlignment="1">
      <alignment horizontal="right" vertical="center"/>
    </xf>
    <xf numFmtId="0" fontId="22" fillId="0" borderId="0" xfId="33" applyFont="1" applyAlignment="1">
      <alignment horizontal="right" vertical="center"/>
    </xf>
    <xf numFmtId="172" fontId="22" fillId="28" borderId="0" xfId="34" applyNumberFormat="1" applyFont="1" applyFill="1" applyAlignment="1">
      <alignment horizontal="center"/>
    </xf>
    <xf numFmtId="168" fontId="22" fillId="28" borderId="0" xfId="33" applyNumberFormat="1" applyFont="1" applyFill="1" applyAlignment="1">
      <alignment horizontal="center"/>
    </xf>
    <xf numFmtId="172" fontId="22" fillId="28" borderId="0" xfId="33" applyNumberFormat="1" applyFont="1" applyFill="1" applyAlignment="1">
      <alignment horizontal="center"/>
    </xf>
    <xf numFmtId="43" fontId="22" fillId="0" borderId="0" xfId="34" applyFont="1" applyFill="1" applyAlignment="1">
      <alignment horizontal="left"/>
    </xf>
    <xf numFmtId="172" fontId="22" fillId="28" borderId="0" xfId="34" applyNumberFormat="1" applyFont="1" applyFill="1" applyAlignment="1">
      <alignment horizontal="left"/>
    </xf>
    <xf numFmtId="187" fontId="22" fillId="0" borderId="0" xfId="34" applyNumberFormat="1" applyFont="1" applyFill="1" applyAlignment="1">
      <alignment horizontal="center"/>
    </xf>
    <xf numFmtId="43" fontId="22" fillId="28" borderId="0" xfId="34" applyFont="1" applyFill="1" applyAlignment="1">
      <alignment horizontal="center"/>
    </xf>
    <xf numFmtId="172" fontId="22" fillId="0" borderId="0" xfId="29" applyNumberFormat="1" applyFont="1" applyFill="1" applyAlignment="1">
      <alignment horizontal="center" vertical="center" wrapText="1"/>
    </xf>
    <xf numFmtId="172" fontId="22" fillId="0" borderId="0" xfId="34" applyNumberFormat="1" applyFont="1" applyFill="1" applyAlignment="1">
      <alignment horizontal="center" vertical="center" wrapText="1"/>
    </xf>
    <xf numFmtId="172" fontId="22" fillId="0" borderId="0" xfId="34" applyNumberFormat="1" applyFont="1" applyAlignment="1">
      <alignment horizontal="center"/>
    </xf>
    <xf numFmtId="172" fontId="0" fillId="28" borderId="0" xfId="34" applyNumberFormat="1" applyFont="1" applyFill="1" applyAlignment="1">
      <alignment horizontal="center"/>
    </xf>
    <xf numFmtId="172" fontId="0" fillId="28" borderId="0" xfId="34" applyNumberFormat="1" applyFont="1" applyFill="1"/>
    <xf numFmtId="10" fontId="50" fillId="0" borderId="0" xfId="33" applyNumberFormat="1" applyFont="1" applyAlignment="1">
      <alignment horizontal="center"/>
    </xf>
    <xf numFmtId="0" fontId="85" fillId="28" borderId="1" xfId="33" applyFill="1" applyBorder="1" applyAlignment="1">
      <alignment horizontal="center"/>
    </xf>
    <xf numFmtId="0" fontId="86" fillId="28" borderId="0" xfId="35" applyAlignment="1">
      <alignment horizontal="center"/>
    </xf>
    <xf numFmtId="0" fontId="86" fillId="28" borderId="0" xfId="35">
      <alignment horizontal="left"/>
    </xf>
    <xf numFmtId="170" fontId="22" fillId="28" borderId="0" xfId="34" applyNumberFormat="1" applyFont="1" applyFill="1" applyAlignment="1">
      <alignment horizontal="left"/>
    </xf>
    <xf numFmtId="0" fontId="90" fillId="32" borderId="0" xfId="35" applyFont="1" applyFill="1" applyAlignment="1">
      <alignment horizontal="left" vertical="center"/>
    </xf>
    <xf numFmtId="0" fontId="90" fillId="32" borderId="0" xfId="35" applyFont="1" applyFill="1" applyAlignment="1">
      <alignment horizontal="center" vertical="center"/>
    </xf>
    <xf numFmtId="170" fontId="22" fillId="28" borderId="0" xfId="34" applyNumberFormat="1" applyFont="1" applyFill="1" applyAlignment="1">
      <alignment horizontal="left" vertical="center"/>
    </xf>
    <xf numFmtId="0" fontId="86" fillId="28" borderId="0" xfId="35" applyAlignment="1">
      <alignment horizontal="left" vertical="center"/>
    </xf>
    <xf numFmtId="0" fontId="93" fillId="32" borderId="0" xfId="35" applyFont="1" applyFill="1">
      <alignment horizontal="left"/>
    </xf>
    <xf numFmtId="0" fontId="93" fillId="32" borderId="0" xfId="35" applyFont="1" applyFill="1" applyAlignment="1">
      <alignment horizontal="center"/>
    </xf>
    <xf numFmtId="0" fontId="50" fillId="32" borderId="0" xfId="35" applyFont="1" applyFill="1" applyAlignment="1">
      <alignment horizontal="center" vertical="center"/>
    </xf>
    <xf numFmtId="0" fontId="93" fillId="32" borderId="0" xfId="35" applyFont="1" applyFill="1" applyAlignment="1">
      <alignment horizontal="center" vertical="center"/>
    </xf>
    <xf numFmtId="3" fontId="50" fillId="31" borderId="0" xfId="35" applyNumberFormat="1" applyFont="1" applyFill="1">
      <alignment horizontal="left"/>
    </xf>
    <xf numFmtId="3" fontId="22" fillId="31" borderId="0" xfId="35" applyNumberFormat="1" applyFont="1" applyFill="1" applyAlignment="1">
      <alignment horizontal="right"/>
    </xf>
    <xf numFmtId="178" fontId="22" fillId="31" borderId="0" xfId="36" applyNumberFormat="1" applyFont="1" applyFill="1" applyBorder="1" applyAlignment="1">
      <alignment horizontal="right"/>
    </xf>
    <xf numFmtId="178" fontId="22" fillId="31" borderId="11" xfId="36" applyNumberFormat="1" applyFont="1" applyFill="1" applyBorder="1" applyAlignment="1">
      <alignment horizontal="center"/>
    </xf>
    <xf numFmtId="166" fontId="22" fillId="31" borderId="0" xfId="37" applyNumberFormat="1" applyFont="1" applyFill="1" applyBorder="1" applyAlignment="1">
      <alignment horizontal="center"/>
    </xf>
    <xf numFmtId="43" fontId="86" fillId="28" borderId="0" xfId="34" applyFont="1" applyFill="1" applyAlignment="1">
      <alignment horizontal="left"/>
    </xf>
    <xf numFmtId="43" fontId="86" fillId="28" borderId="0" xfId="35" applyNumberFormat="1">
      <alignment horizontal="left"/>
    </xf>
    <xf numFmtId="3" fontId="50" fillId="28" borderId="0" xfId="35" applyNumberFormat="1" applyFont="1">
      <alignment horizontal="left"/>
    </xf>
    <xf numFmtId="3" fontId="22" fillId="28" borderId="0" xfId="35" applyNumberFormat="1" applyFont="1" applyAlignment="1">
      <alignment horizontal="right"/>
    </xf>
    <xf numFmtId="178" fontId="22" fillId="28" borderId="0" xfId="36" applyNumberFormat="1" applyFont="1" applyFill="1" applyBorder="1" applyAlignment="1">
      <alignment horizontal="right"/>
    </xf>
    <xf numFmtId="178" fontId="22" fillId="35" borderId="11" xfId="36" applyNumberFormat="1" applyFont="1" applyFill="1" applyBorder="1" applyAlignment="1">
      <alignment horizontal="center"/>
    </xf>
    <xf numFmtId="166" fontId="22" fillId="0" borderId="0" xfId="37" applyNumberFormat="1" applyFont="1" applyFill="1" applyBorder="1" applyAlignment="1">
      <alignment horizontal="center"/>
    </xf>
    <xf numFmtId="170" fontId="22" fillId="0" borderId="0" xfId="34" applyNumberFormat="1" applyFont="1"/>
    <xf numFmtId="3" fontId="22" fillId="28" borderId="0" xfId="35" applyNumberFormat="1" applyFont="1">
      <alignment horizontal="left"/>
    </xf>
    <xf numFmtId="178" fontId="22" fillId="0" borderId="0" xfId="36" applyNumberFormat="1" applyFont="1" applyFill="1" applyBorder="1" applyAlignment="1">
      <alignment horizontal="right"/>
    </xf>
    <xf numFmtId="0" fontId="86" fillId="0" borderId="0" xfId="35" applyFill="1">
      <alignment horizontal="left"/>
    </xf>
    <xf numFmtId="3" fontId="22" fillId="31" borderId="0" xfId="35" applyNumberFormat="1" applyFont="1" applyFill="1">
      <alignment horizontal="left"/>
    </xf>
    <xf numFmtId="10" fontId="86" fillId="0" borderId="0" xfId="37" applyNumberFormat="1" applyFont="1" applyFill="1" applyBorder="1" applyAlignment="1">
      <alignment horizontal="center"/>
    </xf>
    <xf numFmtId="3" fontId="22" fillId="0" borderId="0" xfId="35" applyNumberFormat="1" applyFont="1" applyFill="1">
      <alignment horizontal="left"/>
    </xf>
    <xf numFmtId="3" fontId="22" fillId="0" borderId="0" xfId="35" applyNumberFormat="1" applyFont="1" applyFill="1" applyAlignment="1">
      <alignment horizontal="right"/>
    </xf>
    <xf numFmtId="170" fontId="22" fillId="0" borderId="0" xfId="34" applyNumberFormat="1" applyFont="1" applyFill="1" applyAlignment="1">
      <alignment horizontal="left"/>
    </xf>
    <xf numFmtId="178" fontId="22" fillId="28" borderId="0" xfId="36" applyNumberFormat="1" applyFont="1" applyFill="1" applyAlignment="1">
      <alignment horizontal="center"/>
    </xf>
    <xf numFmtId="3" fontId="22" fillId="28" borderId="0" xfId="35" applyNumberFormat="1" applyFont="1" applyAlignment="1">
      <alignment horizontal="center"/>
    </xf>
    <xf numFmtId="166" fontId="22" fillId="28" borderId="0" xfId="37" applyNumberFormat="1" applyFont="1" applyFill="1" applyBorder="1" applyAlignment="1">
      <alignment horizontal="center"/>
    </xf>
    <xf numFmtId="0" fontId="22" fillId="28" borderId="0" xfId="35" applyFont="1" applyAlignment="1">
      <alignment horizontal="center"/>
    </xf>
    <xf numFmtId="166" fontId="22" fillId="28" borderId="0" xfId="37" applyNumberFormat="1" applyFont="1" applyFill="1" applyAlignment="1">
      <alignment horizontal="center"/>
    </xf>
    <xf numFmtId="3" fontId="50" fillId="28" borderId="1" xfId="35" applyNumberFormat="1" applyFont="1" applyBorder="1">
      <alignment horizontal="left"/>
    </xf>
    <xf numFmtId="3" fontId="50" fillId="28" borderId="1" xfId="35" applyNumberFormat="1" applyFont="1" applyBorder="1" applyAlignment="1">
      <alignment horizontal="right"/>
    </xf>
    <xf numFmtId="166" fontId="50" fillId="28" borderId="1" xfId="37" applyNumberFormat="1" applyFont="1" applyFill="1" applyBorder="1" applyAlignment="1">
      <alignment horizontal="center"/>
    </xf>
    <xf numFmtId="3" fontId="88" fillId="28" borderId="0" xfId="35" applyNumberFormat="1" applyFont="1">
      <alignment horizontal="left"/>
    </xf>
    <xf numFmtId="3" fontId="50" fillId="28" borderId="0" xfId="35" applyNumberFormat="1" applyFont="1" applyAlignment="1">
      <alignment horizontal="right"/>
    </xf>
    <xf numFmtId="3" fontId="50" fillId="28" borderId="0" xfId="35" applyNumberFormat="1" applyFont="1" applyAlignment="1">
      <alignment horizontal="center"/>
    </xf>
    <xf numFmtId="0" fontId="22" fillId="28" borderId="0" xfId="35" applyFont="1">
      <alignment horizontal="left"/>
    </xf>
    <xf numFmtId="166" fontId="86" fillId="28" borderId="0" xfId="35" applyNumberFormat="1">
      <alignment horizontal="left"/>
    </xf>
    <xf numFmtId="3" fontId="50" fillId="28" borderId="1" xfId="35" applyNumberFormat="1" applyFont="1" applyBorder="1" applyAlignment="1">
      <alignment horizontal="left" vertical="center" wrapText="1"/>
    </xf>
    <xf numFmtId="3" fontId="50" fillId="28" borderId="1" xfId="35" applyNumberFormat="1" applyFont="1" applyBorder="1" applyAlignment="1">
      <alignment horizontal="right" vertical="center"/>
    </xf>
    <xf numFmtId="166" fontId="50" fillId="28" borderId="1" xfId="37" applyNumberFormat="1" applyFont="1" applyFill="1" applyBorder="1" applyAlignment="1">
      <alignment horizontal="center" vertical="center"/>
    </xf>
    <xf numFmtId="170" fontId="0" fillId="0" borderId="0" xfId="34" applyNumberFormat="1" applyFont="1"/>
    <xf numFmtId="170" fontId="85" fillId="0" borderId="0" xfId="34" applyNumberFormat="1" applyFont="1"/>
    <xf numFmtId="170" fontId="5" fillId="0" borderId="0" xfId="34" applyNumberFormat="1" applyFont="1"/>
    <xf numFmtId="170" fontId="0" fillId="0" borderId="0" xfId="34" applyNumberFormat="1" applyFont="1" applyFill="1" applyBorder="1" applyAlignment="1">
      <alignment vertical="center"/>
    </xf>
    <xf numFmtId="43" fontId="0" fillId="0" borderId="0" xfId="34" applyFont="1"/>
    <xf numFmtId="43" fontId="85" fillId="0" borderId="0" xfId="34" applyFont="1"/>
    <xf numFmtId="170" fontId="85" fillId="0" borderId="0" xfId="34" applyNumberFormat="1" applyFont="1" applyFill="1" applyBorder="1" applyAlignment="1">
      <alignment vertical="center"/>
    </xf>
    <xf numFmtId="0" fontId="90" fillId="33" borderId="0" xfId="35" applyFont="1" applyFill="1" applyAlignment="1">
      <alignment horizontal="left" vertical="center"/>
    </xf>
    <xf numFmtId="17" fontId="90" fillId="33" borderId="0" xfId="35" applyNumberFormat="1" applyFont="1" applyFill="1" applyAlignment="1">
      <alignment horizontal="center" vertical="center"/>
    </xf>
    <xf numFmtId="0" fontId="90" fillId="33" borderId="0" xfId="35" applyFont="1" applyFill="1" applyAlignment="1">
      <alignment horizontal="center" vertical="center"/>
    </xf>
    <xf numFmtId="0" fontId="90" fillId="28" borderId="0" xfId="35" applyFont="1" applyAlignment="1">
      <alignment horizontal="center"/>
    </xf>
    <xf numFmtId="0" fontId="50" fillId="28" borderId="0" xfId="35" applyFont="1">
      <alignment horizontal="left"/>
    </xf>
    <xf numFmtId="3" fontId="37" fillId="28" borderId="14" xfId="35" applyNumberFormat="1" applyFont="1" applyBorder="1" applyAlignment="1">
      <alignment horizontal="center"/>
    </xf>
    <xf numFmtId="166" fontId="50" fillId="28" borderId="15" xfId="37" applyNumberFormat="1" applyFont="1" applyFill="1" applyBorder="1" applyAlignment="1">
      <alignment horizontal="center"/>
    </xf>
    <xf numFmtId="0" fontId="22" fillId="28" borderId="14" xfId="35" applyFont="1" applyBorder="1" applyAlignment="1">
      <alignment horizontal="center"/>
    </xf>
    <xf numFmtId="166" fontId="22" fillId="28" borderId="15" xfId="35" applyNumberFormat="1" applyFont="1" applyBorder="1" applyAlignment="1">
      <alignment horizontal="center"/>
    </xf>
    <xf numFmtId="178" fontId="22" fillId="28" borderId="16" xfId="36" applyNumberFormat="1" applyFont="1" applyFill="1" applyBorder="1" applyAlignment="1">
      <alignment horizontal="center"/>
    </xf>
    <xf numFmtId="166" fontId="22" fillId="28" borderId="17" xfId="37" applyNumberFormat="1" applyFont="1" applyFill="1" applyBorder="1" applyAlignment="1">
      <alignment horizontal="center"/>
    </xf>
    <xf numFmtId="178" fontId="22" fillId="28" borderId="19" xfId="36" applyNumberFormat="1" applyFont="1" applyFill="1" applyBorder="1" applyAlignment="1">
      <alignment horizontal="center"/>
    </xf>
    <xf numFmtId="10" fontId="22" fillId="28" borderId="19" xfId="37" applyNumberFormat="1" applyFont="1" applyFill="1" applyBorder="1" applyAlignment="1">
      <alignment horizontal="center"/>
    </xf>
    <xf numFmtId="3" fontId="37" fillId="0" borderId="20" xfId="35" applyNumberFormat="1" applyFont="1" applyFill="1" applyBorder="1" applyAlignment="1">
      <alignment horizontal="center"/>
    </xf>
    <xf numFmtId="166" fontId="50" fillId="28" borderId="20" xfId="37" applyNumberFormat="1" applyFont="1" applyFill="1" applyBorder="1" applyAlignment="1">
      <alignment horizontal="center"/>
    </xf>
    <xf numFmtId="3" fontId="50" fillId="0" borderId="1" xfId="35" applyNumberFormat="1" applyFont="1" applyFill="1" applyBorder="1">
      <alignment horizontal="left"/>
    </xf>
    <xf numFmtId="3" fontId="50" fillId="28" borderId="1" xfId="35" applyNumberFormat="1" applyFont="1" applyBorder="1" applyAlignment="1">
      <alignment horizontal="center"/>
    </xf>
    <xf numFmtId="3" fontId="94" fillId="28" borderId="0" xfId="35" applyNumberFormat="1" applyFont="1">
      <alignment horizontal="left"/>
    </xf>
    <xf numFmtId="3" fontId="94" fillId="28" borderId="0" xfId="35" applyNumberFormat="1" applyFont="1" applyAlignment="1">
      <alignment horizontal="center"/>
    </xf>
    <xf numFmtId="43" fontId="94" fillId="28" borderId="0" xfId="34" applyFont="1" applyFill="1" applyBorder="1" applyAlignment="1">
      <alignment horizontal="center"/>
    </xf>
    <xf numFmtId="0" fontId="50" fillId="28" borderId="0" xfId="35" applyFont="1" applyAlignment="1">
      <alignment horizontal="center"/>
    </xf>
    <xf numFmtId="178" fontId="50" fillId="36" borderId="21" xfId="35" applyNumberFormat="1" applyFont="1" applyFill="1" applyBorder="1" applyAlignment="1">
      <alignment horizontal="center"/>
    </xf>
    <xf numFmtId="166" fontId="50" fillId="36" borderId="22" xfId="37" applyNumberFormat="1" applyFont="1" applyFill="1" applyBorder="1" applyAlignment="1">
      <alignment horizontal="center"/>
    </xf>
    <xf numFmtId="166" fontId="22" fillId="28" borderId="23" xfId="37" applyNumberFormat="1" applyFont="1" applyFill="1" applyBorder="1" applyAlignment="1">
      <alignment horizontal="center"/>
    </xf>
    <xf numFmtId="10" fontId="85" fillId="0" borderId="0" xfId="33" applyNumberFormat="1"/>
    <xf numFmtId="10" fontId="22" fillId="28" borderId="23" xfId="37" applyNumberFormat="1" applyFont="1" applyFill="1" applyBorder="1" applyAlignment="1">
      <alignment horizontal="center"/>
    </xf>
    <xf numFmtId="178" fontId="22" fillId="28" borderId="18" xfId="36" applyNumberFormat="1" applyFont="1" applyFill="1" applyBorder="1" applyAlignment="1">
      <alignment horizontal="center"/>
    </xf>
    <xf numFmtId="166" fontId="22" fillId="28" borderId="24" xfId="37" applyNumberFormat="1" applyFont="1" applyFill="1" applyBorder="1" applyAlignment="1">
      <alignment horizontal="center"/>
    </xf>
    <xf numFmtId="10" fontId="22" fillId="28" borderId="0" xfId="37" applyNumberFormat="1" applyFont="1" applyFill="1" applyAlignment="1">
      <alignment horizontal="center"/>
    </xf>
    <xf numFmtId="0" fontId="52" fillId="0" borderId="0" xfId="33" applyFont="1" applyAlignment="1">
      <alignment wrapText="1"/>
    </xf>
    <xf numFmtId="0" fontId="52" fillId="0" borderId="0" xfId="33" applyFont="1" applyAlignment="1">
      <alignment horizontal="left" wrapText="1"/>
    </xf>
    <xf numFmtId="177" fontId="3" fillId="2" borderId="17" xfId="1" applyNumberFormat="1" applyFont="1" applyFill="1" applyBorder="1" applyAlignment="1">
      <alignment horizontal="right" vertical="center"/>
    </xf>
    <xf numFmtId="174" fontId="21" fillId="4" borderId="8" xfId="5" applyNumberFormat="1" applyFont="1" applyFill="1" applyBorder="1" applyAlignment="1">
      <alignment vertical="center"/>
    </xf>
    <xf numFmtId="188" fontId="21" fillId="4" borderId="2" xfId="5" applyNumberFormat="1" applyFont="1" applyFill="1" applyBorder="1" applyAlignment="1">
      <alignment vertical="center"/>
    </xf>
    <xf numFmtId="187" fontId="21" fillId="9" borderId="0" xfId="19" applyNumberFormat="1" applyFont="1" applyFill="1" applyBorder="1" applyAlignment="1">
      <alignment vertical="center"/>
    </xf>
    <xf numFmtId="174" fontId="21" fillId="9" borderId="0" xfId="19" applyNumberFormat="1" applyFont="1" applyFill="1" applyAlignment="1">
      <alignment vertical="center"/>
    </xf>
    <xf numFmtId="187" fontId="21" fillId="9" borderId="0" xfId="19" applyNumberFormat="1" applyFont="1" applyFill="1" applyAlignment="1">
      <alignment vertical="center"/>
    </xf>
    <xf numFmtId="176" fontId="20" fillId="8" borderId="1" xfId="0" applyNumberFormat="1" applyFont="1" applyFill="1" applyBorder="1" applyAlignment="1">
      <alignment horizontal="right" vertical="center"/>
    </xf>
    <xf numFmtId="166" fontId="46" fillId="2" borderId="0" xfId="1" applyNumberFormat="1" applyFont="1" applyFill="1" applyBorder="1"/>
    <xf numFmtId="166" fontId="16" fillId="2" borderId="0" xfId="1" applyNumberFormat="1" applyFont="1" applyFill="1"/>
    <xf numFmtId="0" fontId="40" fillId="0" borderId="0" xfId="0" applyFont="1" applyAlignment="1">
      <alignment horizontal="center" vertical="top" wrapText="1"/>
    </xf>
    <xf numFmtId="1" fontId="3" fillId="0" borderId="0" xfId="19" applyNumberFormat="1" applyFont="1" applyFill="1" applyAlignment="1">
      <alignment horizontal="center" vertical="center" wrapText="1"/>
    </xf>
    <xf numFmtId="1" fontId="4" fillId="0" borderId="0" xfId="19" applyNumberFormat="1" applyFont="1" applyFill="1" applyAlignment="1">
      <alignment horizontal="center" vertical="center"/>
    </xf>
    <xf numFmtId="1" fontId="20" fillId="0" borderId="0" xfId="19" applyNumberFormat="1" applyFont="1" applyFill="1" applyAlignment="1">
      <alignment horizontal="center" vertical="center"/>
    </xf>
    <xf numFmtId="0" fontId="40" fillId="0" borderId="1" xfId="0" applyFont="1" applyBorder="1" applyAlignment="1">
      <alignment horizontal="center" vertical="top" wrapText="1"/>
    </xf>
    <xf numFmtId="1" fontId="40" fillId="0" borderId="1" xfId="19" applyNumberFormat="1" applyFont="1" applyFill="1" applyBorder="1" applyAlignment="1">
      <alignment horizontal="center" vertical="center" wrapText="1"/>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27"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33" applyFont="1" applyBorder="1" applyAlignment="1">
      <alignment horizontal="center" vertical="center" wrapText="1"/>
    </xf>
    <xf numFmtId="0" fontId="22" fillId="28" borderId="1" xfId="33" applyFont="1" applyFill="1" applyBorder="1" applyAlignment="1">
      <alignment horizontal="left" vertical="center" wrapText="1"/>
    </xf>
    <xf numFmtId="3" fontId="89" fillId="32" borderId="21" xfId="35" applyNumberFormat="1" applyFont="1" applyFill="1" applyBorder="1" applyAlignment="1">
      <alignment horizontal="center" vertical="center"/>
    </xf>
    <xf numFmtId="3" fontId="89" fillId="32" borderId="29" xfId="35" applyNumberFormat="1" applyFont="1" applyFill="1" applyBorder="1" applyAlignment="1">
      <alignment horizontal="center" vertical="center"/>
    </xf>
    <xf numFmtId="3" fontId="89" fillId="32" borderId="22" xfId="35" applyNumberFormat="1" applyFont="1" applyFill="1" applyBorder="1" applyAlignment="1">
      <alignment horizontal="center" vertical="center"/>
    </xf>
    <xf numFmtId="0" fontId="22" fillId="0" borderId="21" xfId="33" applyFont="1" applyBorder="1" applyAlignment="1">
      <alignment horizontal="left" vertical="center" wrapText="1"/>
    </xf>
    <xf numFmtId="0" fontId="22" fillId="0" borderId="29" xfId="33" applyFont="1" applyBorder="1" applyAlignment="1">
      <alignment horizontal="left" vertical="center" wrapText="1"/>
    </xf>
    <xf numFmtId="0" fontId="22" fillId="0" borderId="22" xfId="33" applyFont="1" applyBorder="1" applyAlignment="1">
      <alignment horizontal="left" vertical="center" wrapText="1"/>
    </xf>
    <xf numFmtId="3" fontId="89" fillId="33" borderId="21" xfId="35" applyNumberFormat="1" applyFont="1" applyFill="1" applyBorder="1" applyAlignment="1">
      <alignment horizontal="center" vertical="center"/>
    </xf>
    <xf numFmtId="3" fontId="89" fillId="33" borderId="29" xfId="35" applyNumberFormat="1" applyFont="1" applyFill="1" applyBorder="1" applyAlignment="1">
      <alignment horizontal="center" vertical="center"/>
    </xf>
    <xf numFmtId="3" fontId="89" fillId="33" borderId="22" xfId="35" applyNumberFormat="1" applyFont="1" applyFill="1" applyBorder="1" applyAlignment="1">
      <alignment horizontal="center" vertical="center"/>
    </xf>
    <xf numFmtId="3" fontId="40"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3" fontId="20" fillId="0" borderId="6" xfId="9" applyNumberFormat="1" applyFont="1" applyFill="1" applyBorder="1" applyAlignment="1">
      <alignment horizontal="center"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4" fillId="0" borderId="70" xfId="0" applyFont="1" applyBorder="1" applyAlignment="1">
      <alignment horizontal="left" vertical="center" wrapText="1"/>
    </xf>
    <xf numFmtId="0" fontId="44" fillId="0" borderId="1" xfId="0" applyFont="1" applyBorder="1" applyAlignment="1">
      <alignment horizontal="left" vertical="center" wrapText="1"/>
    </xf>
    <xf numFmtId="0" fontId="92" fillId="28" borderId="0" xfId="33" applyFont="1" applyFill="1" applyAlignment="1">
      <alignment horizontal="center"/>
    </xf>
    <xf numFmtId="0" fontId="52" fillId="0" borderId="1" xfId="33" applyFont="1" applyBorder="1" applyAlignment="1">
      <alignment horizontal="left" vertical="center" wrapText="1"/>
    </xf>
    <xf numFmtId="0" fontId="90" fillId="32" borderId="0" xfId="35" applyFont="1" applyFill="1" applyAlignment="1">
      <alignment horizontal="center" vertical="center" wrapText="1"/>
    </xf>
    <xf numFmtId="0" fontId="90" fillId="32" borderId="69" xfId="35" applyFont="1" applyFill="1" applyBorder="1" applyAlignment="1">
      <alignment horizontal="center" vertical="center" wrapText="1"/>
    </xf>
    <xf numFmtId="0" fontId="90" fillId="32" borderId="11" xfId="35" applyFont="1" applyFill="1" applyBorder="1" applyAlignment="1">
      <alignment horizontal="center" vertical="center"/>
    </xf>
    <xf numFmtId="0" fontId="52" fillId="0" borderId="12" xfId="33" applyFont="1" applyBorder="1" applyAlignment="1">
      <alignment horizontal="left" vertical="top" wrapText="1"/>
    </xf>
    <xf numFmtId="0" fontId="52" fillId="0" borderId="1" xfId="33" applyFont="1" applyBorder="1" applyAlignment="1">
      <alignment horizontal="left" vertical="top" wrapText="1"/>
    </xf>
    <xf numFmtId="0" fontId="91" fillId="0" borderId="0" xfId="33" applyFont="1" applyAlignment="1">
      <alignment horizontal="left" vertical="center" wrapText="1"/>
    </xf>
    <xf numFmtId="0" fontId="92" fillId="0" borderId="0" xfId="33" applyFont="1" applyAlignment="1">
      <alignment horizontal="left" wrapText="1"/>
    </xf>
    <xf numFmtId="0" fontId="52" fillId="0" borderId="0" xfId="33"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left" vertical="center" wrapText="1"/>
    </xf>
    <xf numFmtId="3" fontId="48" fillId="13" borderId="14" xfId="9" applyNumberFormat="1" applyFont="1" applyFill="1" applyBorder="1" applyAlignment="1">
      <alignment horizontal="center" vertical="center"/>
    </xf>
    <xf numFmtId="3" fontId="48" fillId="13" borderId="25" xfId="9" applyNumberFormat="1" applyFont="1" applyFill="1" applyBorder="1" applyAlignment="1">
      <alignment horizontal="center" vertical="center"/>
    </xf>
    <xf numFmtId="3" fontId="48" fillId="13" borderId="21" xfId="9" applyNumberFormat="1" applyFont="1" applyFill="1" applyBorder="1" applyAlignment="1">
      <alignment horizontal="center" vertical="center" wrapText="1"/>
    </xf>
    <xf numFmtId="3" fontId="48" fillId="13" borderId="29" xfId="9" applyNumberFormat="1" applyFont="1" applyFill="1" applyBorder="1" applyAlignment="1">
      <alignment horizontal="center" vertical="center" wrapText="1"/>
    </xf>
    <xf numFmtId="3" fontId="48"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1"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5" fillId="2" borderId="0" xfId="0" applyFont="1" applyFill="1" applyAlignment="1">
      <alignment horizontal="left" vertical="center" wrapText="1"/>
    </xf>
    <xf numFmtId="0" fontId="49" fillId="0" borderId="1" xfId="0" applyFont="1" applyBorder="1" applyAlignment="1">
      <alignment horizontal="left" vertical="center" wrapText="1"/>
    </xf>
    <xf numFmtId="0" fontId="45" fillId="2" borderId="0" xfId="0" applyFont="1" applyFill="1" applyAlignment="1">
      <alignment horizontal="left" wrapText="1"/>
    </xf>
    <xf numFmtId="0" fontId="49" fillId="0" borderId="5" xfId="0" applyFont="1" applyBorder="1" applyAlignment="1">
      <alignment horizontal="left" vertical="top" wrapText="1"/>
    </xf>
    <xf numFmtId="0" fontId="49" fillId="0" borderId="0" xfId="0" applyFont="1" applyAlignment="1">
      <alignment horizontal="left" vertical="top" wrapText="1"/>
    </xf>
    <xf numFmtId="0" fontId="49" fillId="2" borderId="5" xfId="0" applyFont="1" applyFill="1" applyBorder="1" applyAlignment="1">
      <alignment horizontal="left"/>
    </xf>
    <xf numFmtId="0" fontId="54" fillId="4" borderId="43" xfId="2" applyFont="1" applyFill="1" applyBorder="1" applyAlignment="1">
      <alignment horizontal="left" vertical="center"/>
    </xf>
    <xf numFmtId="0" fontId="9" fillId="0" borderId="43" xfId="2" applyFont="1" applyBorder="1" applyAlignment="1">
      <alignment vertical="center"/>
    </xf>
    <xf numFmtId="0" fontId="54" fillId="4" borderId="44" xfId="2" applyFont="1" applyFill="1" applyBorder="1" applyAlignment="1">
      <alignment horizontal="left" vertical="center" wrapText="1"/>
    </xf>
    <xf numFmtId="0" fontId="9" fillId="0" borderId="44" xfId="2" applyFont="1" applyBorder="1" applyAlignment="1">
      <alignment vertical="center"/>
    </xf>
    <xf numFmtId="3" fontId="17" fillId="4" borderId="6" xfId="17" applyNumberFormat="1" applyFont="1" applyFill="1" applyBorder="1" applyAlignment="1">
      <alignment horizontal="right" vertical="center" wrapText="1"/>
    </xf>
    <xf numFmtId="3" fontId="38" fillId="0" borderId="0" xfId="0" applyNumberFormat="1" applyFont="1" applyAlignment="1">
      <alignment horizontal="center"/>
    </xf>
    <xf numFmtId="0" fontId="52" fillId="0" borderId="5" xfId="0" applyFont="1" applyBorder="1" applyAlignment="1">
      <alignment horizontal="left" vertical="center"/>
    </xf>
    <xf numFmtId="0" fontId="52" fillId="0" borderId="2" xfId="0" applyFont="1" applyBorder="1" applyAlignment="1">
      <alignment horizontal="left" vertical="center"/>
    </xf>
    <xf numFmtId="0" fontId="35" fillId="0" borderId="3" xfId="5" applyFont="1" applyBorder="1" applyAlignment="1">
      <alignment horizontal="left" vertical="center" wrapText="1"/>
    </xf>
    <xf numFmtId="0" fontId="50" fillId="17" borderId="36" xfId="5" applyFont="1" applyFill="1" applyBorder="1" applyAlignment="1">
      <alignment horizontal="center" vertical="center" wrapText="1"/>
    </xf>
    <xf numFmtId="0" fontId="50" fillId="17" borderId="37" xfId="5" applyFont="1" applyFill="1" applyBorder="1" applyAlignment="1">
      <alignment horizontal="center" vertical="center" wrapText="1"/>
    </xf>
    <xf numFmtId="0" fontId="50" fillId="17" borderId="5" xfId="5" applyFont="1" applyFill="1" applyBorder="1" applyAlignment="1">
      <alignment horizontal="center" vertical="center" wrapText="1"/>
    </xf>
    <xf numFmtId="0" fontId="32" fillId="0" borderId="0" xfId="0" applyFont="1" applyAlignment="1">
      <alignment horizontal="left" vertical="center"/>
    </xf>
    <xf numFmtId="0" fontId="59" fillId="0" borderId="74" xfId="0" applyFont="1" applyBorder="1" applyAlignment="1">
      <alignment horizontal="center" vertical="center" textRotation="90" wrapText="1"/>
    </xf>
    <xf numFmtId="0" fontId="59" fillId="0" borderId="0" xfId="0" applyFont="1" applyAlignment="1">
      <alignment horizontal="center" vertical="center" textRotation="90" wrapText="1"/>
    </xf>
    <xf numFmtId="0" fontId="61" fillId="0" borderId="0" xfId="0" quotePrefix="1" applyFont="1" applyAlignment="1">
      <alignment horizontal="left" vertical="center" wrapText="1"/>
    </xf>
    <xf numFmtId="0" fontId="61" fillId="0" borderId="0" xfId="0" applyFont="1" applyAlignment="1">
      <alignment horizontal="left" vertical="center" wrapText="1"/>
    </xf>
    <xf numFmtId="0" fontId="30" fillId="2" borderId="50" xfId="26" applyFont="1" applyFill="1" applyBorder="1" applyAlignment="1">
      <alignment horizontal="left" vertical="center"/>
    </xf>
    <xf numFmtId="0" fontId="28" fillId="0" borderId="46"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49" xfId="26" applyFont="1" applyBorder="1" applyAlignment="1">
      <alignment horizontal="center" vertical="center" textRotation="90" wrapText="1"/>
    </xf>
    <xf numFmtId="0" fontId="73" fillId="0" borderId="46" xfId="26" applyFont="1" applyBorder="1" applyAlignment="1">
      <alignment horizontal="center" vertical="center" textRotation="90" wrapText="1"/>
    </xf>
    <xf numFmtId="0" fontId="73" fillId="0" borderId="0" xfId="26" applyFont="1" applyAlignment="1">
      <alignment horizontal="center" vertical="center" textRotation="90" wrapText="1"/>
    </xf>
    <xf numFmtId="0" fontId="73" fillId="0" borderId="49" xfId="26" applyFont="1" applyBorder="1" applyAlignment="1">
      <alignment horizontal="center" vertical="center" textRotation="90" wrapText="1"/>
    </xf>
    <xf numFmtId="0" fontId="24" fillId="0" borderId="46"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49" xfId="27" applyFont="1" applyFill="1" applyBorder="1" applyAlignment="1">
      <alignment horizontal="center" vertical="center" textRotation="90" wrapText="1"/>
    </xf>
    <xf numFmtId="0" fontId="32" fillId="0" borderId="0" xfId="26" applyFont="1" applyAlignment="1">
      <alignment horizontal="left" vertical="center"/>
    </xf>
  </cellXfs>
  <cellStyles count="38">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3 3" xfId="36" xr:uid="{15251FCF-CC24-4FFA-B09D-69CE8B25195A}"/>
    <cellStyle name="Millares 2 4" xfId="28" xr:uid="{00000000-0005-0000-0000-000007000000}"/>
    <cellStyle name="Millares 2 4 2" xfId="29" xr:uid="{23749804-27B3-4828-A63A-B8A7DBE7A4CB}"/>
    <cellStyle name="Millares 3" xfId="34" xr:uid="{BFF448C5-0B3D-4C35-A277-4AF251AF0981}"/>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5" xfId="33" xr:uid="{5A58B0CE-9D45-47D6-887F-0FFBE93C71CE}"/>
    <cellStyle name="Normal 6" xfId="5" xr:uid="{00000000-0005-0000-0000-000018000000}"/>
    <cellStyle name="Normal 65 3 4" xfId="23" xr:uid="{00000000-0005-0000-0000-000019000000}"/>
    <cellStyle name="Porcentaje" xfId="1" builtinId="5"/>
    <cellStyle name="Porcentaje 2" xfId="11" xr:uid="{00000000-0005-0000-0000-00001B000000}"/>
    <cellStyle name="Porcentaje 3" xfId="37" xr:uid="{7FA69FF1-582C-46CA-AAA9-B1EDD1E282ED}"/>
    <cellStyle name="TEXTO NORMAL" xfId="9" xr:uid="{00000000-0005-0000-0000-00001C000000}"/>
    <cellStyle name="TEXTO NORMAL 2" xfId="35" xr:uid="{1296DF88-B59B-42AE-8971-A746F1708198}"/>
  </cellStyles>
  <dxfs count="5">
    <dxf>
      <font>
        <condense val="0"/>
        <extend val="0"/>
        <color indexed="9"/>
      </font>
    </dxf>
    <dxf>
      <font>
        <condense val="0"/>
        <extend val="0"/>
        <color indexed="9"/>
      </font>
    </dxf>
    <dxf>
      <font>
        <color rgb="FF9C0006"/>
      </font>
      <fill>
        <patternFill>
          <bgColor rgb="FFFFC7CE"/>
        </patternFill>
      </fill>
    </dxf>
    <dxf>
      <font>
        <color rgb="FF9C5700"/>
      </font>
      <fill>
        <patternFill>
          <bgColor rgb="FFFFEB9C"/>
        </patternFill>
      </fill>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1"/>
          <c:dPt>
            <c:idx val="9"/>
            <c:invertIfNegative val="1"/>
            <c:bubble3D val="0"/>
            <c:spPr>
              <a:solidFill>
                <a:srgbClr val="C00000"/>
              </a:solidFill>
            </c:spPr>
            <c:extLst>
              <c:ext xmlns:c16="http://schemas.microsoft.com/office/drawing/2014/chart" uri="{C3380CC4-5D6E-409C-BE32-E72D297353CC}">
                <c16:uniqueId val="{00000001-DE84-4EA4-B2D9-0E5843779DA5}"/>
              </c:ext>
            </c:extLst>
          </c:dPt>
          <c:dLbls>
            <c:spPr>
              <a:noFill/>
              <a:ln>
                <a:noFill/>
              </a:ln>
            </c:spPr>
            <c:txPr>
              <a:bodyPr anchorCtr="1"/>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(Ene-Jul)</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2765.9945368234012</c:v>
                </c:pt>
                <c:pt idx="9">
                  <c:v>1599.1146273238965</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2-DE84-4EA4-B2D9-0E5843779DA5}"/>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nchorCtr="1"/>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zero"/>
    <c:showDLblsOverMax val="1"/>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numFmt formatCode="0.0%" sourceLinked="0"/>
            <c:spPr>
              <a:noFill/>
              <a:ln>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EXPORTACIONES'!$B$59:$I$59</c:f>
              <c:strCache>
                <c:ptCount val="8"/>
                <c:pt idx="0">
                  <c:v>COBRE</c:v>
                </c:pt>
                <c:pt idx="1">
                  <c:v>ORO</c:v>
                </c:pt>
                <c:pt idx="2">
                  <c:v>ZINC</c:v>
                </c:pt>
                <c:pt idx="3">
                  <c:v>PLATA</c:v>
                </c:pt>
                <c:pt idx="4">
                  <c:v>PLOMO</c:v>
                </c:pt>
                <c:pt idx="5">
                  <c:v>ESTAÑO</c:v>
                </c:pt>
                <c:pt idx="6">
                  <c:v>HIERRO</c:v>
                </c:pt>
                <c:pt idx="7">
                  <c:v>MOLIBDENO</c:v>
                </c:pt>
              </c:strCache>
            </c:strRef>
          </c:cat>
          <c:val>
            <c:numRef>
              <c:f>'6. EXPORTACIONES'!$B$82:$I$82</c:f>
              <c:numCache>
                <c:formatCode>0.0%</c:formatCode>
                <c:ptCount val="8"/>
                <c:pt idx="0">
                  <c:v>-0.16877883027265106</c:v>
                </c:pt>
                <c:pt idx="1">
                  <c:v>0.14976219301229277</c:v>
                </c:pt>
                <c:pt idx="2">
                  <c:v>-0.33196526073850163</c:v>
                </c:pt>
                <c:pt idx="3">
                  <c:v>-0.10290854572713648</c:v>
                </c:pt>
                <c:pt idx="4">
                  <c:v>1.0499229325341704</c:v>
                </c:pt>
                <c:pt idx="5">
                  <c:v>-0.34479045419831678</c:v>
                </c:pt>
                <c:pt idx="6">
                  <c:v>7.3337272248325149</c:v>
                </c:pt>
                <c:pt idx="7">
                  <c:v>3.7306634695333019E-2</c:v>
                </c:pt>
              </c:numCache>
            </c:numRef>
          </c:val>
          <c:extLst>
            <c:ext xmlns:c16="http://schemas.microsoft.com/office/drawing/2014/chart" uri="{C3380CC4-5D6E-409C-BE32-E72D297353CC}">
              <c16:uniqueId val="{00000000-05E1-4620-8FBA-FA2D9A380A7F}"/>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nchorCtr="1"/>
          <a:lstStyle/>
          <a:p>
            <a:pPr>
              <a:defRPr sz="1000" b="0" i="0" u="none">
                <a:solidFill>
                  <a:srgbClr val="808080"/>
                </a:solidFill>
                <a:latin typeface="Calibri"/>
                <a:ea typeface="Calibri"/>
                <a:cs typeface="Calibri"/>
              </a:defRPr>
            </a:pPr>
            <a:endParaRPr lang="es-PE"/>
          </a:p>
        </c:txPr>
        <c:crossAx val="417940640"/>
        <c:crossesAt val="0"/>
        <c:auto val="1"/>
        <c:lblAlgn val="ctr"/>
        <c:lblOffset val="100"/>
        <c:noMultiLvlLbl val="1"/>
      </c:catAx>
      <c:valAx>
        <c:axId val="417940640"/>
        <c:scaling>
          <c:orientation val="minMax"/>
        </c:scaling>
        <c:delete val="0"/>
        <c:axPos val="l"/>
        <c:numFmt formatCode="0%" sourceLinked="0"/>
        <c:majorTickMark val="none"/>
        <c:minorTickMark val="none"/>
        <c:tickLblPos val="nextTo"/>
        <c:txPr>
          <a:bodyPr rot="0" vert="horz" anchorCtr="1"/>
          <a:lstStyle/>
          <a:p>
            <a:pPr>
              <a:defRPr sz="1000" b="0" i="0" u="none">
                <a:solidFill>
                  <a:srgbClr val="808080"/>
                </a:solidFill>
                <a:latin typeface="Calibri"/>
                <a:ea typeface="Calibri"/>
                <a:cs typeface="Calibri"/>
              </a:defRPr>
            </a:pPr>
            <a:endParaRPr lang="es-PE"/>
          </a:p>
        </c:txPr>
        <c:crossAx val="417940080"/>
        <c:crosses val="autoZero"/>
        <c:crossBetween val="between"/>
      </c:valAx>
    </c:plotArea>
    <c:plotVisOnly val="1"/>
    <c:dispBlanksAs val="zero"/>
    <c:showDLblsOverMax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002060"/>
            </a:solidFill>
          </c:spPr>
          <c:invertIfNegative val="1"/>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1-7E88-48AA-B3BC-603B912AD2D2}"/>
              </c:ext>
            </c:extLst>
          </c:dPt>
          <c:dLbls>
            <c:spPr>
              <a:noFill/>
              <a:ln w="25400">
                <a:noFill/>
              </a:ln>
            </c:spPr>
            <c:txPr>
              <a:bodyPr anchorCtr="1"/>
              <a:lstStyle/>
              <a:p>
                <a:pPr>
                  <a:defRPr sz="800" b="0" i="0" u="none">
                    <a:solidFill>
                      <a:srgbClr val="80808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2016</c:v>
                </c:pt>
                <c:pt idx="1">
                  <c:v>2017</c:v>
                </c:pt>
                <c:pt idx="2">
                  <c:v>2018</c:v>
                </c:pt>
                <c:pt idx="3">
                  <c:v>2019</c:v>
                </c:pt>
                <c:pt idx="4">
                  <c:v>2020</c:v>
                </c:pt>
                <c:pt idx="5">
                  <c:v>2021</c:v>
                </c:pt>
                <c:pt idx="6">
                  <c:v>2022</c:v>
                </c:pt>
                <c:pt idx="7">
                  <c:v>2023</c:v>
                </c:pt>
                <c:pt idx="8">
                  <c:v>2024</c:v>
                </c:pt>
                <c:pt idx="9">
                  <c:v>2025</c:v>
                </c:pt>
                <c:pt idx="10">
                  <c:v>2026
(Ene - Jun)</c:v>
                </c:pt>
              </c:strCache>
            </c:strRef>
          </c:cat>
          <c:val>
            <c:numRef>
              <c:f>'6. EXPORTACIONES'!$K$6:$K$16</c:f>
              <c:numCache>
                <c:formatCode>_-* #,##0_-;\-* #,##0_-;_-* "-"??_-;_-@_-</c:formatCode>
                <c:ptCount val="11"/>
                <c:pt idx="0">
                  <c:v>21825.521895734943</c:v>
                </c:pt>
                <c:pt idx="1">
                  <c:v>27564.080812126464</c:v>
                </c:pt>
                <c:pt idx="2">
                  <c:v>28904.416009361154</c:v>
                </c:pt>
                <c:pt idx="3">
                  <c:v>28350.684823899443</c:v>
                </c:pt>
                <c:pt idx="4">
                  <c:v>26123.679105276187</c:v>
                </c:pt>
                <c:pt idx="5">
                  <c:v>39900.752334794495</c:v>
                </c:pt>
                <c:pt idx="6">
                  <c:v>38278.008707616929</c:v>
                </c:pt>
                <c:pt idx="7">
                  <c:v>42252.931404836367</c:v>
                </c:pt>
                <c:pt idx="8">
                  <c:v>48334.859801382932</c:v>
                </c:pt>
                <c:pt idx="9">
                  <c:v>62738.217227370355</c:v>
                </c:pt>
                <c:pt idx="10" formatCode="_-* #,##0.0_-;\-* #,##0.0_-;_-* &quot;-&quot;??_-;_-@_-">
                  <c:v>42220.569131246513</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2-7E88-48AA-B3BC-603B912AD2D2}"/>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ln>
            <a:noFill/>
          </a:ln>
        </c:spPr>
        <c:txPr>
          <a:bodyPr rot="0" vert="horz" anchorCtr="1"/>
          <a:lstStyle/>
          <a:p>
            <a:pPr>
              <a:defRPr sz="1000" b="0" i="0" u="none">
                <a:ln>
                  <a:noFill/>
                </a:ln>
                <a:solidFill>
                  <a:sysClr val="windowText" lastClr="000000"/>
                </a:solidFill>
                <a:latin typeface="Calibri"/>
                <a:ea typeface="Calibri"/>
                <a:cs typeface="Calibri"/>
              </a:defRPr>
            </a:pPr>
            <a:endParaRPr lang="es-PE"/>
          </a:p>
        </c:txPr>
        <c:crossAx val="417943440"/>
        <c:crosses val="autoZero"/>
        <c:auto val="1"/>
        <c:lblAlgn val="ctr"/>
        <c:lblOffset val="100"/>
        <c:tickMarkSkip val="1"/>
        <c:noMultiLvlLbl val="1"/>
      </c:catAx>
      <c:valAx>
        <c:axId val="417943440"/>
        <c:scaling>
          <c:orientation val="minMax"/>
        </c:scaling>
        <c:delete val="0"/>
        <c:axPos val="l"/>
        <c:numFmt formatCode="_-* #,##0_-;\-* #,##0_-;_-* &quot;-&quot;??_-;_-@_-" sourceLinked="1"/>
        <c:majorTickMark val="out"/>
        <c:minorTickMark val="none"/>
        <c:tickLblPos val="nextTo"/>
        <c:txPr>
          <a:bodyPr rot="0" vert="horz" anchorCtr="1"/>
          <a:lstStyle/>
          <a:p>
            <a:pPr>
              <a:defRPr sz="1000" b="0" i="0" u="none">
                <a:solidFill>
                  <a:srgbClr val="808080"/>
                </a:solidFill>
                <a:latin typeface="Calibri"/>
                <a:ea typeface="Calibri"/>
                <a:cs typeface="Calibri"/>
              </a:defRPr>
            </a:pPr>
            <a:endParaRPr lang="es-PE"/>
          </a:p>
        </c:txPr>
        <c:crossAx val="417942880"/>
        <c:crosses val="autoZero"/>
        <c:crossBetween val="between"/>
        <c:majorUnit val="10000"/>
      </c:valAx>
    </c:plotArea>
    <c:plotVisOnly val="1"/>
    <c:dispBlanksAs val="zero"/>
    <c:showDLblsOverMax val="1"/>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CE97-4666-954C-2528D1E4629A}"/>
              </c:ext>
            </c:extLst>
          </c:dPt>
          <c:dPt>
            <c:idx val="9"/>
            <c:invertIfNegative val="0"/>
            <c:bubble3D val="0"/>
            <c:spPr>
              <a:solidFill>
                <a:srgbClr val="5B9BD5"/>
              </a:solidFill>
            </c:spPr>
            <c:extLst>
              <c:ext xmlns:c16="http://schemas.microsoft.com/office/drawing/2014/chart" uri="{C3380CC4-5D6E-409C-BE32-E72D297353CC}">
                <c16:uniqueId val="{00000002-CE97-4666-954C-2528D1E4629A}"/>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(ene-jul)</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6278.609074</c:v>
                </c:pt>
                <c:pt idx="9">
                  <c:v>4116.7126029999999</c:v>
                </c:pt>
              </c:numCache>
            </c:numRef>
          </c:val>
          <c:extLst>
            <c:ext xmlns:c16="http://schemas.microsoft.com/office/drawing/2014/chart" uri="{C3380CC4-5D6E-409C-BE32-E72D297353CC}">
              <c16:uniqueId val="{00000003-CE97-4666-954C-2528D1E4629A}"/>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5F95-4D55-AF12-51D314F5F4F1}"/>
              </c:ext>
            </c:extLst>
          </c:dPt>
          <c:dPt>
            <c:idx val="9"/>
            <c:invertIfNegative val="0"/>
            <c:bubble3D val="0"/>
            <c:spPr>
              <a:solidFill>
                <a:srgbClr val="002060"/>
              </a:solidFill>
              <a:ln>
                <a:noFill/>
              </a:ln>
              <a:effectLst/>
            </c:spPr>
            <c:extLst>
              <c:ext xmlns:c16="http://schemas.microsoft.com/office/drawing/2014/chart" uri="{C3380CC4-5D6E-409C-BE32-E72D297353CC}">
                <c16:uniqueId val="{00000003-5F95-4D55-AF12-51D314F5F4F1}"/>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F95-4D55-AF12-51D314F5F4F1}"/>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95-4D55-AF12-51D314F5F4F1}"/>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5F95-4D55-AF12-51D314F5F4F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(ene-jul)</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25106.10068268</c:v>
                </c:pt>
              </c:numCache>
            </c:numRef>
          </c:val>
          <c:extLst>
            <c:ext xmlns:c16="http://schemas.microsoft.com/office/drawing/2014/chart" uri="{C3380CC4-5D6E-409C-BE32-E72D297353CC}">
              <c16:uniqueId val="{00000005-5F95-4D55-AF12-51D314F5F4F1}"/>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59</xdr:row>
      <xdr:rowOff>19050</xdr:rowOff>
    </xdr:from>
    <xdr:to>
      <xdr:col>13</xdr:col>
      <xdr:colOff>542924</xdr:colOff>
      <xdr:row>66</xdr:row>
      <xdr:rowOff>1</xdr:rowOff>
    </xdr:to>
    <xdr:graphicFrame macro="">
      <xdr:nvGraphicFramePr>
        <xdr:cNvPr id="2" name="Chart">
          <a:extLst>
            <a:ext uri="{FF2B5EF4-FFF2-40B4-BE49-F238E27FC236}">
              <a16:creationId xmlns:a16="http://schemas.microsoft.com/office/drawing/2014/main" id="{5C7EAF43-1FAF-484E-8C02-B03E6C576A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85725</xdr:colOff>
      <xdr:row>0</xdr:row>
      <xdr:rowOff>85725</xdr:rowOff>
    </xdr:from>
    <xdr:to>
      <xdr:col>13</xdr:col>
      <xdr:colOff>824304</xdr:colOff>
      <xdr:row>2</xdr:row>
      <xdr:rowOff>85725</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8EFD45E1-FAB6-46B7-B113-4CFCF637413B}"/>
            </a:ext>
          </a:extLst>
        </xdr:cNvPr>
        <xdr:cNvSpPr/>
      </xdr:nvSpPr>
      <xdr:spPr>
        <a:xfrm>
          <a:off x="10191750" y="85725"/>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895350</xdr:colOff>
      <xdr:row>0</xdr:row>
      <xdr:rowOff>76200</xdr:rowOff>
    </xdr:from>
    <xdr:to>
      <xdr:col>7</xdr:col>
      <xdr:colOff>776679</xdr:colOff>
      <xdr:row>2</xdr:row>
      <xdr:rowOff>66675</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B6264E6E-13CD-4BE4-9DFA-4295C07B7163}"/>
            </a:ext>
          </a:extLst>
        </xdr:cNvPr>
        <xdr:cNvSpPr/>
      </xdr:nvSpPr>
      <xdr:spPr>
        <a:xfrm>
          <a:off x="7972425" y="76200"/>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619125</xdr:colOff>
      <xdr:row>0</xdr:row>
      <xdr:rowOff>85725</xdr:rowOff>
    </xdr:from>
    <xdr:to>
      <xdr:col>8</xdr:col>
      <xdr:colOff>5154</xdr:colOff>
      <xdr:row>2</xdr:row>
      <xdr:rowOff>76200</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941DDB1D-F073-4097-92D7-1B3A5DC35FCB}"/>
            </a:ext>
          </a:extLst>
        </xdr:cNvPr>
        <xdr:cNvSpPr/>
      </xdr:nvSpPr>
      <xdr:spPr>
        <a:xfrm>
          <a:off x="7258050" y="85725"/>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857250</xdr:colOff>
      <xdr:row>0</xdr:row>
      <xdr:rowOff>47626</xdr:rowOff>
    </xdr:from>
    <xdr:to>
      <xdr:col>8</xdr:col>
      <xdr:colOff>681429</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7D17998-EB28-4E3B-AD40-25019C7C3420}"/>
            </a:ext>
          </a:extLst>
        </xdr:cNvPr>
        <xdr:cNvSpPr/>
      </xdr:nvSpPr>
      <xdr:spPr>
        <a:xfrm>
          <a:off x="7543800" y="47626"/>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FBE991E-04C7-4208-9674-02B68C3DD649}"/>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6ED9047-EB4F-4F85-A57F-5791D432CD2B}"/>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093AB32-6B83-4A07-9359-CC9C405C7AB5}"/>
            </a:ext>
          </a:extLst>
        </xdr:cNvPr>
        <xdr:cNvSpPr/>
      </xdr:nvSpPr>
      <xdr:spPr>
        <a:xfrm>
          <a:off x="993457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96</xdr:row>
      <xdr:rowOff>20554</xdr:rowOff>
    </xdr:from>
    <xdr:to>
      <xdr:col>8</xdr:col>
      <xdr:colOff>0</xdr:colOff>
      <xdr:row>110</xdr:row>
      <xdr:rowOff>84722</xdr:rowOff>
    </xdr:to>
    <xdr:graphicFrame macro="">
      <xdr:nvGraphicFramePr>
        <xdr:cNvPr id="2" name="Chart">
          <a:extLst>
            <a:ext uri="{FF2B5EF4-FFF2-40B4-BE49-F238E27FC236}">
              <a16:creationId xmlns:a16="http://schemas.microsoft.com/office/drawing/2014/main" id="{2A17CB5E-47C2-4902-9323-D0FB5E96B7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42</xdr:row>
      <xdr:rowOff>63567</xdr:rowOff>
    </xdr:from>
    <xdr:to>
      <xdr:col>9</xdr:col>
      <xdr:colOff>152399</xdr:colOff>
      <xdr:row>56</xdr:row>
      <xdr:rowOff>94553</xdr:rowOff>
    </xdr:to>
    <xdr:graphicFrame macro="">
      <xdr:nvGraphicFramePr>
        <xdr:cNvPr id="3" name="Chart">
          <a:extLst>
            <a:ext uri="{FF2B5EF4-FFF2-40B4-BE49-F238E27FC236}">
              <a16:creationId xmlns:a16="http://schemas.microsoft.com/office/drawing/2014/main" id="{9D92DAE2-7AD3-4292-9EBA-12F6DCEBD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1009650</xdr:colOff>
      <xdr:row>0</xdr:row>
      <xdr:rowOff>95250</xdr:rowOff>
    </xdr:from>
    <xdr:to>
      <xdr:col>10</xdr:col>
      <xdr:colOff>1243404</xdr:colOff>
      <xdr:row>2</xdr:row>
      <xdr:rowOff>108488</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ABA6144-ECA5-40CF-B013-15DB25F4C356}"/>
            </a:ext>
          </a:extLst>
        </xdr:cNvPr>
        <xdr:cNvSpPr/>
      </xdr:nvSpPr>
      <xdr:spPr>
        <a:xfrm>
          <a:off x="12687300" y="952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104775</xdr:colOff>
      <xdr:row>0</xdr:row>
      <xdr:rowOff>47625</xdr:rowOff>
    </xdr:from>
    <xdr:to>
      <xdr:col>19</xdr:col>
      <xdr:colOff>5154</xdr:colOff>
      <xdr:row>2</xdr:row>
      <xdr:rowOff>89438</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AEF5B4C5-0D62-42BA-AEB9-2D95CE2A2628}"/>
            </a:ext>
          </a:extLst>
        </xdr:cNvPr>
        <xdr:cNvSpPr/>
      </xdr:nvSpPr>
      <xdr:spPr>
        <a:xfrm>
          <a:off x="9953625" y="47625"/>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1266825</xdr:colOff>
      <xdr:row>0</xdr:row>
      <xdr:rowOff>57150</xdr:rowOff>
    </xdr:from>
    <xdr:to>
      <xdr:col>2</xdr:col>
      <xdr:colOff>2757879</xdr:colOff>
      <xdr:row>2</xdr:row>
      <xdr:rowOff>51338</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890A1F80-8A9C-4A7E-A41A-879F0CDC8C58}"/>
            </a:ext>
          </a:extLst>
        </xdr:cNvPr>
        <xdr:cNvSpPr/>
      </xdr:nvSpPr>
      <xdr:spPr>
        <a:xfrm>
          <a:off x="564832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54</xdr:row>
      <xdr:rowOff>76200</xdr:rowOff>
    </xdr:from>
    <xdr:to>
      <xdr:col>7</xdr:col>
      <xdr:colOff>866774</xdr:colOff>
      <xdr:row>60</xdr:row>
      <xdr:rowOff>152400</xdr:rowOff>
    </xdr:to>
    <xdr:graphicFrame macro="">
      <xdr:nvGraphicFramePr>
        <xdr:cNvPr id="2" name="2 Gráfico">
          <a:extLst>
            <a:ext uri="{FF2B5EF4-FFF2-40B4-BE49-F238E27FC236}">
              <a16:creationId xmlns:a16="http://schemas.microsoft.com/office/drawing/2014/main" id="{6B230A1A-4256-427B-8A8A-400A094FA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A865D3E5-1284-48F6-93BD-B56BB5A2741E}"/>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13E4F6B-08C0-4177-A4F8-810BFFDCC5B7}"/>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EF5D283-681A-4A6C-B9BC-27E8E1570AE0}"/>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200024</xdr:colOff>
      <xdr:row>0</xdr:row>
      <xdr:rowOff>85725</xdr:rowOff>
    </xdr:from>
    <xdr:to>
      <xdr:col>13</xdr:col>
      <xdr:colOff>843353</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63D0E0E-A2CB-4564-89A0-351E5EC65A46}"/>
            </a:ext>
          </a:extLst>
        </xdr:cNvPr>
        <xdr:cNvSpPr/>
      </xdr:nvSpPr>
      <xdr:spPr>
        <a:xfrm>
          <a:off x="11096624" y="85725"/>
          <a:ext cx="15767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552449</xdr:colOff>
      <xdr:row>0</xdr:row>
      <xdr:rowOff>95250</xdr:rowOff>
    </xdr:from>
    <xdr:to>
      <xdr:col>19</xdr:col>
      <xdr:colOff>714374</xdr:colOff>
      <xdr:row>2</xdr:row>
      <xdr:rowOff>156113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D38CF7D-0D48-46FB-870D-B761EB89FFAF}"/>
            </a:ext>
          </a:extLst>
        </xdr:cNvPr>
        <xdr:cNvSpPr/>
      </xdr:nvSpPr>
      <xdr:spPr>
        <a:xfrm>
          <a:off x="12515849" y="95250"/>
          <a:ext cx="1590675"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333375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16C2804B-ED5F-4F4C-8E9C-9F1CDE13B4EE}"/>
            </a:ext>
          </a:extLst>
        </xdr:cNvPr>
        <xdr:cNvSpPr/>
      </xdr:nvSpPr>
      <xdr:spPr>
        <a:xfrm>
          <a:off x="9848850" y="171450"/>
          <a:ext cx="17291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43DD65C-A403-4014-99E1-7D372FC9E0FC}"/>
            </a:ext>
          </a:extLst>
        </xdr:cNvPr>
        <xdr:cNvSpPr/>
      </xdr:nvSpPr>
      <xdr:spPr>
        <a:xfrm>
          <a:off x="10346293" y="171133"/>
          <a:ext cx="1496438" cy="41777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5FFCA3F-356A-4F6B-9C7B-82F6CA87DEBC}"/>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ED02D42-012A-4549-9436-BBCC545B907D}"/>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1444DEBE-38E7-4FBA-AD04-90199E010A02}"/>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45</xdr:row>
      <xdr:rowOff>22860</xdr:rowOff>
    </xdr:from>
    <xdr:to>
      <xdr:col>6</xdr:col>
      <xdr:colOff>1152525</xdr:colOff>
      <xdr:row>60</xdr:row>
      <xdr:rowOff>114300</xdr:rowOff>
    </xdr:to>
    <xdr:graphicFrame macro="">
      <xdr:nvGraphicFramePr>
        <xdr:cNvPr id="2" name="Gráfico 1">
          <a:extLst>
            <a:ext uri="{FF2B5EF4-FFF2-40B4-BE49-F238E27FC236}">
              <a16:creationId xmlns:a16="http://schemas.microsoft.com/office/drawing/2014/main" id="{736D0835-D949-4D86-93B7-5403C2FDB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D22DB4FE-5B01-4F4C-9104-5B71E4207A77}"/>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1095375</xdr:colOff>
      <xdr:row>0</xdr:row>
      <xdr:rowOff>161925</xdr:rowOff>
    </xdr:from>
    <xdr:to>
      <xdr:col>8</xdr:col>
      <xdr:colOff>1447800</xdr:colOff>
      <xdr:row>2</xdr:row>
      <xdr:rowOff>19050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783DCD-1AC1-4D70-85FB-FFD88B1E4CF7}"/>
            </a:ext>
          </a:extLst>
        </xdr:cNvPr>
        <xdr:cNvSpPr/>
      </xdr:nvSpPr>
      <xdr:spPr>
        <a:xfrm>
          <a:off x="10944225" y="161925"/>
          <a:ext cx="1647825" cy="409575"/>
        </a:xfrm>
        <a:prstGeom prst="roundRect">
          <a:avLst/>
        </a:prstGeom>
        <a:solidFill>
          <a:sysClr val="window" lastClr="FFFFFF">
            <a:lumMod val="50000"/>
          </a:sysClr>
        </a:solidFill>
        <a:ln w="12700" cap="flat" cmpd="sng" algn="ctr">
          <a:noFill/>
          <a:prstDash val="solid"/>
          <a:miter lim="800000"/>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100" b="1" i="0" u="none" strike="noStrike" kern="0" cap="none" spc="0" normalizeH="0" baseline="0" noProof="0">
              <a:ln>
                <a:noFill/>
              </a:ln>
              <a:solidFill>
                <a:sysClr val="window" lastClr="FFFFFF"/>
              </a:solidFill>
              <a:effectLst/>
              <a:uLnTx/>
              <a:uFillTx/>
              <a:latin typeface="Calibri" panose="020F0502020204030204"/>
              <a:ea typeface="+mn-ea"/>
              <a:cs typeface="+mn-cs"/>
            </a:rPr>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8"/>
  <sheetViews>
    <sheetView view="pageBreakPreview" zoomScaleNormal="100" zoomScaleSheetLayoutView="100" workbookViewId="0"/>
  </sheetViews>
  <sheetFormatPr baseColWidth="10" defaultColWidth="11.42578125" defaultRowHeight="16.5" x14ac:dyDescent="0.3"/>
  <cols>
    <col min="1" max="1" width="5.28515625" style="10" customWidth="1"/>
    <col min="2" max="8" width="11.42578125" style="10"/>
    <col min="9" max="9" width="23" style="10" customWidth="1"/>
    <col min="10" max="11" width="11.42578125" style="310"/>
    <col min="12" max="12" width="11.42578125" style="10"/>
    <col min="13" max="13" width="8.5703125" style="10" customWidth="1"/>
    <col min="14" max="16384" width="11.42578125" style="10"/>
  </cols>
  <sheetData>
    <row r="10" spans="2:17" ht="22.5" customHeight="1" x14ac:dyDescent="0.3">
      <c r="B10" s="1125" t="s">
        <v>49</v>
      </c>
      <c r="C10" s="1125"/>
      <c r="D10" s="1125"/>
      <c r="E10" s="1125"/>
      <c r="F10" s="1125"/>
      <c r="G10" s="1125"/>
      <c r="H10" s="1125"/>
      <c r="I10" s="1125"/>
      <c r="J10" s="1125"/>
      <c r="K10" s="1125"/>
      <c r="L10" s="1125"/>
      <c r="M10" s="12"/>
      <c r="N10" s="12"/>
      <c r="O10" s="12"/>
      <c r="P10" s="12"/>
      <c r="Q10" s="12"/>
    </row>
    <row r="11" spans="2:17" ht="18" customHeight="1" x14ac:dyDescent="0.3">
      <c r="B11" s="1126" t="s">
        <v>855</v>
      </c>
      <c r="C11" s="1126"/>
      <c r="D11" s="1126"/>
      <c r="E11" s="1126"/>
      <c r="F11" s="1126"/>
      <c r="G11" s="1126"/>
      <c r="H11" s="1126"/>
      <c r="I11" s="1126"/>
      <c r="J11" s="1126"/>
      <c r="K11" s="1126"/>
      <c r="L11" s="1126"/>
      <c r="M11" s="13"/>
      <c r="N11" s="13"/>
      <c r="O11" s="13"/>
      <c r="P11" s="13"/>
      <c r="Q11" s="13"/>
    </row>
    <row r="12" spans="2:17" ht="18" customHeight="1" x14ac:dyDescent="0.3">
      <c r="B12" s="1126" t="s">
        <v>856</v>
      </c>
      <c r="C12" s="1126"/>
      <c r="D12" s="1126"/>
      <c r="E12" s="1126"/>
      <c r="F12" s="1126"/>
      <c r="G12" s="1126"/>
      <c r="H12" s="1126"/>
      <c r="I12" s="1126"/>
      <c r="J12" s="1126"/>
      <c r="K12" s="1126"/>
      <c r="L12" s="1126"/>
      <c r="M12" s="13"/>
      <c r="N12" s="13"/>
      <c r="O12" s="13"/>
      <c r="P12" s="13"/>
      <c r="Q12" s="13"/>
    </row>
    <row r="14" spans="2:17" ht="18" x14ac:dyDescent="0.3">
      <c r="B14" s="11" t="s">
        <v>50</v>
      </c>
    </row>
    <row r="15" spans="2:17" x14ac:dyDescent="0.3">
      <c r="B15" s="10" t="s">
        <v>51</v>
      </c>
      <c r="J15" s="309" t="s">
        <v>52</v>
      </c>
    </row>
    <row r="16" spans="2:17" x14ac:dyDescent="0.3">
      <c r="B16" s="10" t="s">
        <v>53</v>
      </c>
      <c r="J16" s="309" t="s">
        <v>54</v>
      </c>
    </row>
    <row r="17" spans="2:10" x14ac:dyDescent="0.3">
      <c r="B17" s="10" t="s">
        <v>184</v>
      </c>
      <c r="I17" s="20"/>
      <c r="J17" s="347" t="s">
        <v>182</v>
      </c>
    </row>
    <row r="19" spans="2:10" ht="18" x14ac:dyDescent="0.3">
      <c r="B19" s="11" t="s">
        <v>363</v>
      </c>
    </row>
    <row r="20" spans="2:10" x14ac:dyDescent="0.3">
      <c r="B20" s="10" t="s">
        <v>353</v>
      </c>
      <c r="J20" s="309" t="s">
        <v>55</v>
      </c>
    </row>
    <row r="21" spans="2:10" x14ac:dyDescent="0.3">
      <c r="B21" s="10" t="s">
        <v>354</v>
      </c>
      <c r="I21" s="20"/>
      <c r="J21" s="309" t="s">
        <v>183</v>
      </c>
    </row>
    <row r="22" spans="2:10" x14ac:dyDescent="0.3">
      <c r="B22" s="10" t="s">
        <v>355</v>
      </c>
      <c r="J22" s="309" t="s">
        <v>56</v>
      </c>
    </row>
    <row r="24" spans="2:10" ht="18" x14ac:dyDescent="0.3">
      <c r="B24" s="11" t="s">
        <v>57</v>
      </c>
      <c r="J24" s="309" t="s">
        <v>58</v>
      </c>
    </row>
    <row r="26" spans="2:10" ht="18" x14ac:dyDescent="0.3">
      <c r="B26" s="11" t="s">
        <v>59</v>
      </c>
    </row>
    <row r="27" spans="2:10" x14ac:dyDescent="0.3">
      <c r="B27" s="10" t="s">
        <v>60</v>
      </c>
      <c r="J27" s="309" t="s">
        <v>63</v>
      </c>
    </row>
    <row r="28" spans="2:10" x14ac:dyDescent="0.3">
      <c r="B28" s="10" t="s">
        <v>61</v>
      </c>
      <c r="J28" s="309" t="s">
        <v>64</v>
      </c>
    </row>
    <row r="29" spans="2:10" x14ac:dyDescent="0.3">
      <c r="B29" s="10" t="s">
        <v>62</v>
      </c>
      <c r="J29" s="309" t="s">
        <v>65</v>
      </c>
    </row>
    <row r="31" spans="2:10" ht="18" x14ac:dyDescent="0.3">
      <c r="B31" s="11" t="s">
        <v>66</v>
      </c>
    </row>
    <row r="32" spans="2:10" x14ac:dyDescent="0.3">
      <c r="B32" s="10" t="s">
        <v>68</v>
      </c>
      <c r="J32" s="309" t="s">
        <v>70</v>
      </c>
    </row>
    <row r="33" spans="2:10" x14ac:dyDescent="0.3">
      <c r="B33" s="10" t="s">
        <v>185</v>
      </c>
      <c r="J33" s="309" t="s">
        <v>71</v>
      </c>
    </row>
    <row r="34" spans="2:10" x14ac:dyDescent="0.3">
      <c r="B34" s="10" t="s">
        <v>67</v>
      </c>
      <c r="J34" s="309" t="s">
        <v>71</v>
      </c>
    </row>
    <row r="35" spans="2:10" x14ac:dyDescent="0.3">
      <c r="B35" s="10" t="s">
        <v>69</v>
      </c>
      <c r="J35" s="309" t="s">
        <v>72</v>
      </c>
    </row>
    <row r="37" spans="2:10" ht="18" x14ac:dyDescent="0.3">
      <c r="B37" s="11" t="s">
        <v>73</v>
      </c>
    </row>
    <row r="38" spans="2:10" x14ac:dyDescent="0.3">
      <c r="B38" s="10" t="s">
        <v>74</v>
      </c>
      <c r="J38" s="309" t="s">
        <v>75</v>
      </c>
    </row>
    <row r="39" spans="2:10" x14ac:dyDescent="0.3">
      <c r="B39" s="10" t="s">
        <v>186</v>
      </c>
      <c r="J39" s="309" t="s">
        <v>75</v>
      </c>
    </row>
    <row r="40" spans="2:10" x14ac:dyDescent="0.3">
      <c r="B40" s="10" t="s">
        <v>158</v>
      </c>
      <c r="J40" s="309" t="s">
        <v>159</v>
      </c>
    </row>
    <row r="42" spans="2:10" ht="18" x14ac:dyDescent="0.3">
      <c r="B42" s="11" t="s">
        <v>76</v>
      </c>
    </row>
    <row r="43" spans="2:10" x14ac:dyDescent="0.3">
      <c r="B43" s="10" t="s">
        <v>187</v>
      </c>
      <c r="J43" s="309" t="s">
        <v>160</v>
      </c>
    </row>
    <row r="44" spans="2:10" ht="36" customHeight="1" x14ac:dyDescent="0.3">
      <c r="B44" s="1124" t="s">
        <v>77</v>
      </c>
      <c r="C44" s="1124"/>
      <c r="D44" s="1124"/>
      <c r="E44" s="1124"/>
      <c r="F44" s="1124"/>
      <c r="G44" s="1124"/>
      <c r="H44" s="1124"/>
      <c r="J44" s="309" t="s">
        <v>161</v>
      </c>
    </row>
    <row r="46" spans="2:10" ht="18" x14ac:dyDescent="0.3">
      <c r="B46" s="11" t="s">
        <v>78</v>
      </c>
    </row>
    <row r="47" spans="2:10" x14ac:dyDescent="0.3">
      <c r="B47" s="10" t="s">
        <v>79</v>
      </c>
      <c r="J47" s="309" t="s">
        <v>162</v>
      </c>
    </row>
    <row r="49" spans="2:10" ht="18" x14ac:dyDescent="0.3">
      <c r="B49" s="11" t="s">
        <v>80</v>
      </c>
      <c r="J49" s="309" t="s">
        <v>163</v>
      </c>
    </row>
    <row r="51" spans="2:10" ht="18" x14ac:dyDescent="0.3">
      <c r="B51" s="11" t="s">
        <v>81</v>
      </c>
      <c r="J51" s="309" t="s">
        <v>164</v>
      </c>
    </row>
    <row r="53" spans="2:10" ht="18" x14ac:dyDescent="0.3">
      <c r="B53" s="11" t="s">
        <v>82</v>
      </c>
      <c r="J53" s="309" t="s">
        <v>165</v>
      </c>
    </row>
    <row r="55" spans="2:10" ht="18" x14ac:dyDescent="0.3">
      <c r="B55" s="11" t="s">
        <v>844</v>
      </c>
      <c r="J55" s="309" t="s">
        <v>845</v>
      </c>
    </row>
    <row r="56" spans="2:10" x14ac:dyDescent="0.3">
      <c r="J56" s="761"/>
    </row>
    <row r="57" spans="2:10" ht="18" x14ac:dyDescent="0.3">
      <c r="B57" s="11" t="s">
        <v>820</v>
      </c>
      <c r="J57" s="309" t="s">
        <v>819</v>
      </c>
    </row>
    <row r="58" spans="2:10" x14ac:dyDescent="0.3">
      <c r="J58" s="309"/>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2026'!Área_de_impresión" display="CPIM 2026"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2026'!Área_de_impresión" display="CPEM 2026"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11235-3DA4-4B52-9BBC-012C19872FE9}">
  <sheetPr codeName="Hoja2">
    <tabColor rgb="FF002060"/>
  </sheetPr>
  <dimension ref="A1:AH68"/>
  <sheetViews>
    <sheetView showGridLines="0" view="pageBreakPreview" zoomScaleNormal="100" zoomScaleSheetLayoutView="100" workbookViewId="0"/>
  </sheetViews>
  <sheetFormatPr baseColWidth="10" defaultColWidth="11.42578125" defaultRowHeight="12.75" x14ac:dyDescent="0.2"/>
  <cols>
    <col min="1" max="1" width="12.85546875" style="819" customWidth="1"/>
    <col min="2" max="2" width="12.42578125" style="783" customWidth="1"/>
    <col min="3" max="3" width="14.42578125" style="783" customWidth="1"/>
    <col min="4" max="14" width="12.42578125" style="783" customWidth="1"/>
    <col min="15" max="15" width="3.42578125" style="782" customWidth="1"/>
    <col min="16" max="16" width="11.42578125" style="783"/>
    <col min="17" max="17" width="12.42578125" style="783" customWidth="1"/>
    <col min="18" max="18" width="14.42578125" style="783" customWidth="1"/>
    <col min="19" max="20" width="12.42578125" style="783" customWidth="1"/>
    <col min="21" max="21" width="11.5703125" style="783" customWidth="1"/>
    <col min="22" max="22" width="13.42578125" style="783" customWidth="1"/>
    <col min="23" max="24" width="11.5703125" style="783" customWidth="1"/>
    <col min="25" max="25" width="11.42578125" style="783"/>
    <col min="26" max="26" width="11.5703125" style="783" customWidth="1"/>
    <col min="27" max="27" width="13.42578125" style="783" customWidth="1"/>
    <col min="28" max="30" width="11.5703125" style="783" customWidth="1"/>
    <col min="31" max="31" width="12.42578125" style="783" customWidth="1"/>
    <col min="32" max="33" width="11.5703125" style="783" customWidth="1"/>
    <col min="34" max="16384" width="11.42578125" style="783"/>
  </cols>
  <sheetData>
    <row r="1" spans="1:15" ht="15.75" customHeight="1" x14ac:dyDescent="0.35">
      <c r="A1" s="780" t="s">
        <v>694</v>
      </c>
      <c r="B1" s="781"/>
      <c r="C1" s="781"/>
      <c r="D1" s="781"/>
      <c r="E1" s="781"/>
      <c r="F1" s="493"/>
      <c r="G1" s="494"/>
      <c r="H1" s="493"/>
      <c r="I1" s="781"/>
      <c r="J1" s="781"/>
      <c r="K1" s="781"/>
      <c r="L1" s="781"/>
      <c r="M1" s="781"/>
      <c r="N1" s="781"/>
    </row>
    <row r="2" spans="1:15" ht="14.45" customHeight="1" x14ac:dyDescent="0.25">
      <c r="A2" s="1127" t="s">
        <v>695</v>
      </c>
      <c r="B2" s="1127"/>
      <c r="C2" s="1127"/>
      <c r="D2" s="1127"/>
      <c r="E2" s="1127"/>
      <c r="F2" s="1127"/>
      <c r="G2" s="1127"/>
      <c r="H2" s="1127"/>
      <c r="I2" s="1127"/>
      <c r="J2" s="784"/>
      <c r="K2" s="784"/>
      <c r="L2" s="784"/>
      <c r="M2" s="784"/>
      <c r="N2" s="784"/>
    </row>
    <row r="3" spans="1:15" ht="13.5" thickBot="1" x14ac:dyDescent="0.25">
      <c r="A3" s="781"/>
      <c r="B3" s="781"/>
      <c r="C3" s="781"/>
      <c r="D3" s="781"/>
      <c r="E3" s="781"/>
      <c r="F3" s="781"/>
      <c r="G3" s="781"/>
      <c r="H3" s="781"/>
      <c r="I3" s="781"/>
      <c r="J3" s="781"/>
      <c r="K3" s="781"/>
      <c r="L3" s="781"/>
      <c r="M3" s="781"/>
      <c r="N3" s="781"/>
    </row>
    <row r="4" spans="1:15" s="788" customFormat="1" x14ac:dyDescent="0.2">
      <c r="A4" s="785" t="s">
        <v>179</v>
      </c>
      <c r="B4" s="786" t="s">
        <v>594</v>
      </c>
      <c r="C4" s="786" t="s">
        <v>696</v>
      </c>
      <c r="D4" s="786" t="s">
        <v>596</v>
      </c>
      <c r="E4" s="786" t="s">
        <v>597</v>
      </c>
      <c r="F4" s="786" t="s">
        <v>598</v>
      </c>
      <c r="G4" s="786" t="s">
        <v>238</v>
      </c>
      <c r="H4" s="786" t="s">
        <v>599</v>
      </c>
      <c r="I4" s="786" t="s">
        <v>600</v>
      </c>
      <c r="J4" s="786" t="s">
        <v>697</v>
      </c>
      <c r="K4" s="786" t="s">
        <v>698</v>
      </c>
      <c r="L4" s="786" t="s">
        <v>699</v>
      </c>
      <c r="M4" s="786" t="s">
        <v>700</v>
      </c>
      <c r="N4" s="787" t="s">
        <v>701</v>
      </c>
    </row>
    <row r="5" spans="1:15" ht="13.5" thickBot="1" x14ac:dyDescent="0.25">
      <c r="A5" s="789"/>
      <c r="B5" s="790" t="s">
        <v>702</v>
      </c>
      <c r="C5" s="790" t="s">
        <v>703</v>
      </c>
      <c r="D5" s="790" t="s">
        <v>702</v>
      </c>
      <c r="E5" s="790" t="s">
        <v>704</v>
      </c>
      <c r="F5" s="790" t="s">
        <v>702</v>
      </c>
      <c r="G5" s="790" t="s">
        <v>702</v>
      </c>
      <c r="H5" s="790" t="s">
        <v>702</v>
      </c>
      <c r="I5" s="790" t="s">
        <v>702</v>
      </c>
      <c r="J5" s="790" t="s">
        <v>702</v>
      </c>
      <c r="K5" s="790" t="s">
        <v>702</v>
      </c>
      <c r="L5" s="790" t="s">
        <v>702</v>
      </c>
      <c r="M5" s="790" t="s">
        <v>702</v>
      </c>
      <c r="N5" s="791" t="s">
        <v>702</v>
      </c>
      <c r="O5" s="792"/>
    </row>
    <row r="6" spans="1:15" x14ac:dyDescent="0.2">
      <c r="A6" s="793">
        <v>2000</v>
      </c>
      <c r="B6" s="794">
        <v>553924</v>
      </c>
      <c r="C6" s="794">
        <v>132585078.00000001</v>
      </c>
      <c r="D6" s="794">
        <v>910303</v>
      </c>
      <c r="E6" s="794">
        <v>2437706</v>
      </c>
      <c r="F6" s="794">
        <v>270576</v>
      </c>
      <c r="G6" s="794">
        <v>2812784.7804642497</v>
      </c>
      <c r="H6" s="794">
        <v>37410</v>
      </c>
      <c r="I6" s="794">
        <v>7193</v>
      </c>
      <c r="J6" s="795" t="s">
        <v>705</v>
      </c>
      <c r="K6" s="795" t="s">
        <v>705</v>
      </c>
      <c r="L6" s="795" t="s">
        <v>705</v>
      </c>
      <c r="M6" s="795" t="s">
        <v>705</v>
      </c>
      <c r="N6" s="495" t="s">
        <v>705</v>
      </c>
      <c r="O6" s="783"/>
    </row>
    <row r="7" spans="1:15" x14ac:dyDescent="0.2">
      <c r="A7" s="796">
        <v>2001</v>
      </c>
      <c r="B7" s="795">
        <v>722355.34555900015</v>
      </c>
      <c r="C7" s="795">
        <v>138522109.261338</v>
      </c>
      <c r="D7" s="795">
        <v>1056629.375614</v>
      </c>
      <c r="E7" s="795">
        <v>2571113.7884550001</v>
      </c>
      <c r="F7" s="795">
        <v>289546.06610700005</v>
      </c>
      <c r="G7" s="795">
        <v>3038401.494655</v>
      </c>
      <c r="H7" s="795">
        <v>38182.076774000001</v>
      </c>
      <c r="I7" s="795">
        <v>9499.2289039999996</v>
      </c>
      <c r="J7" s="795" t="s">
        <v>705</v>
      </c>
      <c r="K7" s="795" t="s">
        <v>705</v>
      </c>
      <c r="L7" s="795" t="s">
        <v>705</v>
      </c>
      <c r="M7" s="795" t="s">
        <v>705</v>
      </c>
      <c r="N7" s="495" t="s">
        <v>705</v>
      </c>
      <c r="O7" s="783"/>
    </row>
    <row r="8" spans="1:15" x14ac:dyDescent="0.2">
      <c r="A8" s="796">
        <v>2002</v>
      </c>
      <c r="B8" s="795">
        <v>844552.87496099994</v>
      </c>
      <c r="C8" s="795">
        <v>157529918.53579301</v>
      </c>
      <c r="D8" s="795">
        <v>1232996.9204689998</v>
      </c>
      <c r="E8" s="795">
        <v>2869638.9847490001</v>
      </c>
      <c r="F8" s="795">
        <v>305650.71951300005</v>
      </c>
      <c r="G8" s="795">
        <v>3056055.2522</v>
      </c>
      <c r="H8" s="795">
        <v>38815.044966000001</v>
      </c>
      <c r="I8" s="795">
        <v>8612.8507310000005</v>
      </c>
      <c r="J8" s="795" t="s">
        <v>705</v>
      </c>
      <c r="K8" s="795" t="s">
        <v>705</v>
      </c>
      <c r="L8" s="795" t="s">
        <v>705</v>
      </c>
      <c r="M8" s="795" t="s">
        <v>705</v>
      </c>
      <c r="N8" s="495" t="s">
        <v>705</v>
      </c>
      <c r="O8" s="783"/>
    </row>
    <row r="9" spans="1:15" x14ac:dyDescent="0.2">
      <c r="A9" s="796">
        <v>2003</v>
      </c>
      <c r="B9" s="795">
        <v>842605.07863000024</v>
      </c>
      <c r="C9" s="795">
        <v>172624629.84419996</v>
      </c>
      <c r="D9" s="795">
        <v>1373792.267121</v>
      </c>
      <c r="E9" s="795">
        <v>2923686.4022500003</v>
      </c>
      <c r="F9" s="795">
        <v>309163.88219000009</v>
      </c>
      <c r="G9" s="795">
        <v>3484900.3702520002</v>
      </c>
      <c r="H9" s="795">
        <v>40202.178839999993</v>
      </c>
      <c r="I9" s="795">
        <v>9589.5781260000003</v>
      </c>
      <c r="J9" s="795" t="s">
        <v>705</v>
      </c>
      <c r="K9" s="795" t="s">
        <v>705</v>
      </c>
      <c r="L9" s="795" t="s">
        <v>705</v>
      </c>
      <c r="M9" s="795" t="s">
        <v>705</v>
      </c>
      <c r="N9" s="495" t="s">
        <v>705</v>
      </c>
      <c r="O9" s="783"/>
    </row>
    <row r="10" spans="1:15" x14ac:dyDescent="0.2">
      <c r="A10" s="796">
        <v>2004</v>
      </c>
      <c r="B10" s="795">
        <v>1035574.04973</v>
      </c>
      <c r="C10" s="795">
        <v>173223817.38585296</v>
      </c>
      <c r="D10" s="795">
        <v>1209005.7091610003</v>
      </c>
      <c r="E10" s="795">
        <v>3059961.8968920005</v>
      </c>
      <c r="F10" s="795">
        <v>306210.77793799998</v>
      </c>
      <c r="G10" s="795">
        <v>4247173.7726000007</v>
      </c>
      <c r="H10" s="795">
        <v>41613.363517999998</v>
      </c>
      <c r="I10" s="795">
        <v>14246.326868</v>
      </c>
      <c r="J10" s="795" t="s">
        <v>705</v>
      </c>
      <c r="K10" s="795" t="s">
        <v>705</v>
      </c>
      <c r="L10" s="795" t="s">
        <v>705</v>
      </c>
      <c r="M10" s="795" t="s">
        <v>705</v>
      </c>
      <c r="N10" s="495" t="s">
        <v>705</v>
      </c>
      <c r="O10" s="783"/>
    </row>
    <row r="11" spans="1:15" x14ac:dyDescent="0.2">
      <c r="A11" s="796">
        <v>2005</v>
      </c>
      <c r="B11" s="795">
        <v>1009897.918423</v>
      </c>
      <c r="C11" s="795">
        <v>208001717.81876829</v>
      </c>
      <c r="D11" s="795">
        <v>1201670.9143999997</v>
      </c>
      <c r="E11" s="795">
        <v>3193145.5305729993</v>
      </c>
      <c r="F11" s="795">
        <v>319344.80289899989</v>
      </c>
      <c r="G11" s="795">
        <v>4564989.1370999999</v>
      </c>
      <c r="H11" s="795">
        <v>42144.586211000002</v>
      </c>
      <c r="I11" s="795">
        <v>17325.373315000004</v>
      </c>
      <c r="J11" s="795" t="s">
        <v>705</v>
      </c>
      <c r="K11" s="795" t="s">
        <v>705</v>
      </c>
      <c r="L11" s="795" t="s">
        <v>705</v>
      </c>
      <c r="M11" s="795" t="s">
        <v>705</v>
      </c>
      <c r="N11" s="495" t="s">
        <v>705</v>
      </c>
      <c r="O11" s="783"/>
    </row>
    <row r="12" spans="1:15" x14ac:dyDescent="0.2">
      <c r="A12" s="796">
        <v>2006</v>
      </c>
      <c r="B12" s="795">
        <v>1048472.4635900002</v>
      </c>
      <c r="C12" s="795">
        <v>202825998.65453294</v>
      </c>
      <c r="D12" s="795">
        <v>1203364.0679980002</v>
      </c>
      <c r="E12" s="795">
        <v>3470661.2430209992</v>
      </c>
      <c r="F12" s="795">
        <v>313332.28608800005</v>
      </c>
      <c r="G12" s="795">
        <v>4784600.5820000004</v>
      </c>
      <c r="H12" s="795">
        <v>38469.547186000011</v>
      </c>
      <c r="I12" s="795">
        <v>17209.346067999999</v>
      </c>
      <c r="J12" s="795" t="s">
        <v>705</v>
      </c>
      <c r="K12" s="795" t="s">
        <v>705</v>
      </c>
      <c r="L12" s="795" t="s">
        <v>705</v>
      </c>
      <c r="M12" s="795" t="s">
        <v>705</v>
      </c>
      <c r="N12" s="495" t="s">
        <v>705</v>
      </c>
      <c r="O12" s="783"/>
    </row>
    <row r="13" spans="1:15" x14ac:dyDescent="0.2">
      <c r="A13" s="796">
        <v>2007</v>
      </c>
      <c r="B13" s="795">
        <v>1190273.6039159999</v>
      </c>
      <c r="C13" s="795">
        <v>170127538.95581597</v>
      </c>
      <c r="D13" s="795">
        <v>1444361.4378260002</v>
      </c>
      <c r="E13" s="795">
        <v>3501461.9256330007</v>
      </c>
      <c r="F13" s="795">
        <v>329164.77903499996</v>
      </c>
      <c r="G13" s="795">
        <v>5103597.2635999992</v>
      </c>
      <c r="H13" s="795">
        <v>39018.915689000001</v>
      </c>
      <c r="I13" s="795">
        <v>16786.886077000003</v>
      </c>
      <c r="J13" s="795" t="s">
        <v>705</v>
      </c>
      <c r="K13" s="795" t="s">
        <v>705</v>
      </c>
      <c r="L13" s="795" t="s">
        <v>705</v>
      </c>
      <c r="M13" s="795" t="s">
        <v>705</v>
      </c>
      <c r="N13" s="495" t="s">
        <v>705</v>
      </c>
      <c r="O13" s="783"/>
    </row>
    <row r="14" spans="1:15" x14ac:dyDescent="0.2">
      <c r="A14" s="796">
        <v>2008</v>
      </c>
      <c r="B14" s="795">
        <v>1267866.5800789997</v>
      </c>
      <c r="C14" s="795">
        <v>179870472.99560794</v>
      </c>
      <c r="D14" s="795">
        <v>1602597.0080210003</v>
      </c>
      <c r="E14" s="795">
        <v>3685931.0012759985</v>
      </c>
      <c r="F14" s="795">
        <v>345109.27027199999</v>
      </c>
      <c r="G14" s="795">
        <v>5160707.0164000001</v>
      </c>
      <c r="H14" s="795">
        <v>39037.065935000006</v>
      </c>
      <c r="I14" s="795">
        <v>16720.528117000002</v>
      </c>
      <c r="J14" s="795" t="s">
        <v>705</v>
      </c>
      <c r="K14" s="795" t="s">
        <v>705</v>
      </c>
      <c r="L14" s="795" t="s">
        <v>705</v>
      </c>
      <c r="M14" s="795" t="s">
        <v>705</v>
      </c>
      <c r="N14" s="495" t="s">
        <v>705</v>
      </c>
      <c r="O14" s="783"/>
    </row>
    <row r="15" spans="1:15" x14ac:dyDescent="0.2">
      <c r="A15" s="796">
        <v>2009</v>
      </c>
      <c r="B15" s="795">
        <v>1276249.2028349997</v>
      </c>
      <c r="C15" s="795">
        <v>183994691.50778204</v>
      </c>
      <c r="D15" s="795">
        <v>1512931.0674320005</v>
      </c>
      <c r="E15" s="795">
        <v>3922708.3963299985</v>
      </c>
      <c r="F15" s="795">
        <v>302459.11290999997</v>
      </c>
      <c r="G15" s="795">
        <v>4418768.325600001</v>
      </c>
      <c r="H15" s="795">
        <v>37502.627191</v>
      </c>
      <c r="I15" s="795">
        <v>12297.103142</v>
      </c>
      <c r="J15" s="795" t="s">
        <v>705</v>
      </c>
      <c r="K15" s="795" t="s">
        <v>705</v>
      </c>
      <c r="L15" s="795" t="s">
        <v>705</v>
      </c>
      <c r="M15" s="795" t="s">
        <v>705</v>
      </c>
      <c r="N15" s="495" t="s">
        <v>705</v>
      </c>
    </row>
    <row r="16" spans="1:15" x14ac:dyDescent="0.2">
      <c r="A16" s="796">
        <v>2010</v>
      </c>
      <c r="B16" s="795">
        <v>1247184.0293920001</v>
      </c>
      <c r="C16" s="795">
        <v>164084388.90122896</v>
      </c>
      <c r="D16" s="795">
        <v>1470449.7064990005</v>
      </c>
      <c r="E16" s="795">
        <v>3640465.4641499999</v>
      </c>
      <c r="F16" s="795">
        <v>261989.60579399997</v>
      </c>
      <c r="G16" s="795">
        <v>6042644.2223000005</v>
      </c>
      <c r="H16" s="795">
        <v>33847.813441999999</v>
      </c>
      <c r="I16" s="795">
        <v>16963.268973000002</v>
      </c>
      <c r="J16" s="795" t="s">
        <v>705</v>
      </c>
      <c r="K16" s="795" t="s">
        <v>705</v>
      </c>
      <c r="L16" s="795" t="s">
        <v>705</v>
      </c>
      <c r="M16" s="795" t="s">
        <v>705</v>
      </c>
      <c r="N16" s="495" t="s">
        <v>705</v>
      </c>
    </row>
    <row r="17" spans="1:34" x14ac:dyDescent="0.2">
      <c r="A17" s="796">
        <v>2011</v>
      </c>
      <c r="B17" s="795">
        <v>1235345.068018001</v>
      </c>
      <c r="C17" s="795">
        <v>166186716.98165271</v>
      </c>
      <c r="D17" s="795">
        <v>1256382.6002109998</v>
      </c>
      <c r="E17" s="795">
        <v>3418862.1174220056</v>
      </c>
      <c r="F17" s="795">
        <v>230199.08238500016</v>
      </c>
      <c r="G17" s="795">
        <v>7010937.8915999997</v>
      </c>
      <c r="H17" s="795">
        <v>28881.790965999993</v>
      </c>
      <c r="I17" s="795">
        <v>19141.078052000001</v>
      </c>
      <c r="J17" s="795" t="s">
        <v>705</v>
      </c>
      <c r="K17" s="795" t="s">
        <v>705</v>
      </c>
      <c r="L17" s="795" t="s">
        <v>705</v>
      </c>
      <c r="M17" s="795" t="s">
        <v>705</v>
      </c>
      <c r="N17" s="495" t="s">
        <v>705</v>
      </c>
      <c r="O17" s="496">
        <f t="shared" ref="O17:O32" si="0">B17/1000</f>
        <v>1235.345068018001</v>
      </c>
      <c r="Q17" s="797"/>
      <c r="R17" s="797"/>
      <c r="Z17" s="798"/>
      <c r="AA17" s="798"/>
      <c r="AB17" s="798"/>
      <c r="AC17" s="798"/>
      <c r="AD17" s="798"/>
      <c r="AE17" s="798"/>
      <c r="AF17" s="798"/>
      <c r="AG17" s="798"/>
      <c r="AH17" s="799"/>
    </row>
    <row r="18" spans="1:34" x14ac:dyDescent="0.2">
      <c r="A18" s="796">
        <v>2012</v>
      </c>
      <c r="B18" s="795">
        <v>1289916.9346156276</v>
      </c>
      <c r="C18" s="795">
        <v>153780960.26084191</v>
      </c>
      <c r="D18" s="795">
        <v>1281282.431485241</v>
      </c>
      <c r="E18" s="795">
        <v>3452004.3609873233</v>
      </c>
      <c r="F18" s="795">
        <v>249236.15747171015</v>
      </c>
      <c r="G18" s="795">
        <v>6684539.3918000003</v>
      </c>
      <c r="H18" s="795">
        <v>26104.854505400006</v>
      </c>
      <c r="I18" s="795">
        <v>16790.374244900002</v>
      </c>
      <c r="J18" s="795" t="s">
        <v>705</v>
      </c>
      <c r="K18" s="795" t="s">
        <v>705</v>
      </c>
      <c r="L18" s="795" t="s">
        <v>705</v>
      </c>
      <c r="M18" s="795" t="s">
        <v>705</v>
      </c>
      <c r="N18" s="495" t="s">
        <v>705</v>
      </c>
      <c r="O18" s="496">
        <f t="shared" si="0"/>
        <v>1289.9169346156277</v>
      </c>
      <c r="P18" s="799"/>
      <c r="Q18" s="797"/>
      <c r="R18" s="797"/>
      <c r="Z18" s="798"/>
      <c r="AA18" s="798"/>
      <c r="AB18" s="798"/>
      <c r="AC18" s="798"/>
      <c r="AD18" s="798"/>
      <c r="AE18" s="798"/>
      <c r="AF18" s="798"/>
      <c r="AG18" s="798"/>
    </row>
    <row r="19" spans="1:34" x14ac:dyDescent="0.2">
      <c r="A19" s="796">
        <v>2013</v>
      </c>
      <c r="B19" s="795">
        <v>1363452.9126998207</v>
      </c>
      <c r="C19" s="795">
        <v>143716837.41998193</v>
      </c>
      <c r="D19" s="795">
        <v>1351048.7423302194</v>
      </c>
      <c r="E19" s="795">
        <v>3648503.3400407191</v>
      </c>
      <c r="F19" s="795">
        <v>266312.71547875</v>
      </c>
      <c r="G19" s="795">
        <v>6680658.79</v>
      </c>
      <c r="H19" s="795">
        <v>23667.787451500008</v>
      </c>
      <c r="I19" s="795">
        <v>18139.597244000001</v>
      </c>
      <c r="J19" s="795" t="s">
        <v>705</v>
      </c>
      <c r="K19" s="795" t="s">
        <v>705</v>
      </c>
      <c r="L19" s="795" t="s">
        <v>705</v>
      </c>
      <c r="M19" s="795" t="s">
        <v>705</v>
      </c>
      <c r="N19" s="495" t="s">
        <v>705</v>
      </c>
      <c r="O19" s="496">
        <f t="shared" si="0"/>
        <v>1363.4529126998207</v>
      </c>
      <c r="P19" s="799"/>
      <c r="Q19" s="797"/>
      <c r="R19" s="797"/>
      <c r="Z19" s="798"/>
      <c r="AA19" s="798"/>
      <c r="AB19" s="798"/>
      <c r="AC19" s="798"/>
      <c r="AD19" s="798"/>
      <c r="AE19" s="798"/>
      <c r="AF19" s="798"/>
      <c r="AG19" s="798"/>
    </row>
    <row r="20" spans="1:34" x14ac:dyDescent="0.2">
      <c r="A20" s="796">
        <v>2014</v>
      </c>
      <c r="B20" s="795">
        <v>1377373.7760182077</v>
      </c>
      <c r="C20" s="795">
        <v>129946243.44281495</v>
      </c>
      <c r="D20" s="795">
        <v>1315221.0230463955</v>
      </c>
      <c r="E20" s="795">
        <v>3738279.9180184668</v>
      </c>
      <c r="F20" s="795">
        <v>277116.52714844397</v>
      </c>
      <c r="G20" s="795">
        <v>7192591.9308000002</v>
      </c>
      <c r="H20" s="795">
        <v>23105.261867800007</v>
      </c>
      <c r="I20" s="795">
        <v>17017.692464999996</v>
      </c>
      <c r="J20" s="795" t="s">
        <v>705</v>
      </c>
      <c r="K20" s="795" t="s">
        <v>705</v>
      </c>
      <c r="L20" s="795" t="s">
        <v>705</v>
      </c>
      <c r="M20" s="795" t="s">
        <v>705</v>
      </c>
      <c r="N20" s="495" t="s">
        <v>705</v>
      </c>
      <c r="O20" s="496">
        <f t="shared" si="0"/>
        <v>1377.3737760182078</v>
      </c>
      <c r="P20" s="799"/>
      <c r="Q20" s="797"/>
      <c r="R20" s="797"/>
      <c r="Z20" s="798"/>
      <c r="AA20" s="798"/>
      <c r="AB20" s="798"/>
      <c r="AC20" s="798"/>
      <c r="AD20" s="798"/>
      <c r="AE20" s="798"/>
      <c r="AF20" s="798"/>
      <c r="AG20" s="798"/>
    </row>
    <row r="21" spans="1:34" x14ac:dyDescent="0.2">
      <c r="A21" s="796">
        <v>2015</v>
      </c>
      <c r="B21" s="795">
        <v>1699939.7432781935</v>
      </c>
      <c r="C21" s="795">
        <v>137378305.7952458</v>
      </c>
      <c r="D21" s="795">
        <v>1415823.5863843861</v>
      </c>
      <c r="E21" s="795">
        <v>4071094.9244271382</v>
      </c>
      <c r="F21" s="795">
        <v>314011.10750861233</v>
      </c>
      <c r="G21" s="795">
        <v>7320806.8477000007</v>
      </c>
      <c r="H21" s="795">
        <v>19510.729779199999</v>
      </c>
      <c r="I21" s="795">
        <v>20153.237616000009</v>
      </c>
      <c r="J21" s="795" t="s">
        <v>705</v>
      </c>
      <c r="K21" s="795" t="s">
        <v>705</v>
      </c>
      <c r="L21" s="795" t="s">
        <v>705</v>
      </c>
      <c r="M21" s="795" t="s">
        <v>705</v>
      </c>
      <c r="N21" s="495" t="s">
        <v>705</v>
      </c>
      <c r="O21" s="496">
        <f t="shared" si="0"/>
        <v>1699.9397432781934</v>
      </c>
      <c r="P21" s="799"/>
      <c r="Q21" s="797"/>
      <c r="R21" s="797"/>
      <c r="Z21" s="798"/>
      <c r="AA21" s="798"/>
      <c r="AB21" s="798"/>
      <c r="AC21" s="798"/>
      <c r="AD21" s="798"/>
      <c r="AE21" s="798"/>
      <c r="AF21" s="798"/>
      <c r="AG21" s="798"/>
    </row>
    <row r="22" spans="1:34" x14ac:dyDescent="0.2">
      <c r="A22" s="796">
        <v>2016</v>
      </c>
      <c r="B22" s="795">
        <v>2352959.5047380654</v>
      </c>
      <c r="C22" s="795">
        <v>142230636.69316867</v>
      </c>
      <c r="D22" s="795">
        <v>1329178.0227656392</v>
      </c>
      <c r="E22" s="795">
        <v>4329179.7629066529</v>
      </c>
      <c r="F22" s="795">
        <v>312806.40109176951</v>
      </c>
      <c r="G22" s="795">
        <v>7663123.9877000004</v>
      </c>
      <c r="H22" s="795">
        <v>18789.0047614</v>
      </c>
      <c r="I22" s="795">
        <v>25756.505005499999</v>
      </c>
      <c r="J22" s="795">
        <v>23251.82108854</v>
      </c>
      <c r="K22" s="795">
        <v>187.59719447999996</v>
      </c>
      <c r="L22" s="795" t="s">
        <v>705</v>
      </c>
      <c r="M22" s="795">
        <v>1194.0643193499998</v>
      </c>
      <c r="N22" s="495" t="s">
        <v>705</v>
      </c>
      <c r="O22" s="496">
        <f t="shared" si="0"/>
        <v>2352.9595047380653</v>
      </c>
      <c r="P22" s="799"/>
      <c r="Q22" s="797"/>
      <c r="R22" s="797"/>
      <c r="Z22" s="798"/>
      <c r="AA22" s="798"/>
      <c r="AB22" s="798"/>
      <c r="AC22" s="798"/>
      <c r="AD22" s="798"/>
      <c r="AE22" s="798"/>
      <c r="AF22" s="798"/>
      <c r="AG22" s="798"/>
    </row>
    <row r="23" spans="1:34" x14ac:dyDescent="0.2">
      <c r="A23" s="796">
        <v>2017</v>
      </c>
      <c r="B23" s="795">
        <v>2440181.1105834288</v>
      </c>
      <c r="C23" s="795">
        <v>138425832.76156646</v>
      </c>
      <c r="D23" s="795">
        <v>1466521.468671351</v>
      </c>
      <c r="E23" s="795">
        <v>4318324.2784375055</v>
      </c>
      <c r="F23" s="795">
        <v>305279.59941443987</v>
      </c>
      <c r="G23" s="795">
        <v>8668091.618999999</v>
      </c>
      <c r="H23" s="795">
        <v>17790.363566100001</v>
      </c>
      <c r="I23" s="795">
        <v>28141.125214199987</v>
      </c>
      <c r="J23" s="795">
        <v>22403.407244680002</v>
      </c>
      <c r="K23" s="795">
        <v>123.17674860000001</v>
      </c>
      <c r="L23" s="795" t="s">
        <v>705</v>
      </c>
      <c r="M23" s="795">
        <v>1133.2781170000001</v>
      </c>
      <c r="N23" s="495" t="s">
        <v>705</v>
      </c>
      <c r="O23" s="496">
        <f t="shared" si="0"/>
        <v>2440.1811105834286</v>
      </c>
      <c r="P23" s="799"/>
      <c r="Q23" s="797"/>
      <c r="R23" s="797"/>
      <c r="Z23" s="798"/>
      <c r="AA23" s="798"/>
      <c r="AB23" s="798"/>
      <c r="AC23" s="798"/>
      <c r="AD23" s="798"/>
      <c r="AE23" s="798"/>
      <c r="AF23" s="798"/>
      <c r="AG23" s="798"/>
    </row>
    <row r="24" spans="1:34" ht="12" customHeight="1" x14ac:dyDescent="0.2">
      <c r="A24" s="796">
        <v>2018</v>
      </c>
      <c r="B24" s="795">
        <v>2416881.1002070699</v>
      </c>
      <c r="C24" s="795">
        <v>125933914.4370804</v>
      </c>
      <c r="D24" s="795">
        <v>1471845.936649523</v>
      </c>
      <c r="E24" s="795">
        <v>3999990.1319625694</v>
      </c>
      <c r="F24" s="795">
        <v>288796.22529555805</v>
      </c>
      <c r="G24" s="795">
        <v>9096993.8719999995</v>
      </c>
      <c r="H24" s="795">
        <v>18601.344508400005</v>
      </c>
      <c r="I24" s="795">
        <v>27604.218841510006</v>
      </c>
      <c r="J24" s="795">
        <v>20407.598393799999</v>
      </c>
      <c r="K24" s="795">
        <v>145.236144</v>
      </c>
      <c r="L24" s="795" t="s">
        <v>705</v>
      </c>
      <c r="M24" s="795">
        <v>20879.636489500001</v>
      </c>
      <c r="N24" s="495" t="s">
        <v>705</v>
      </c>
      <c r="O24" s="496">
        <f t="shared" si="0"/>
        <v>2416.8811002070697</v>
      </c>
      <c r="P24" s="799"/>
      <c r="Q24" s="797"/>
      <c r="R24" s="797"/>
      <c r="Z24" s="798"/>
      <c r="AA24" s="798"/>
      <c r="AB24" s="798"/>
      <c r="AC24" s="798"/>
      <c r="AD24" s="798"/>
      <c r="AE24" s="798"/>
      <c r="AF24" s="798"/>
      <c r="AG24" s="798"/>
    </row>
    <row r="25" spans="1:34" x14ac:dyDescent="0.2">
      <c r="A25" s="796">
        <v>2019</v>
      </c>
      <c r="B25" s="795">
        <v>2437925.373902773</v>
      </c>
      <c r="C25" s="795">
        <v>113586028.97131993</v>
      </c>
      <c r="D25" s="795">
        <v>1382753.4838439696</v>
      </c>
      <c r="E25" s="795">
        <v>3706760.2491151234</v>
      </c>
      <c r="F25" s="795">
        <v>307020.88310454384</v>
      </c>
      <c r="G25" s="795">
        <v>9666411.8718999997</v>
      </c>
      <c r="H25" s="795">
        <v>19853.168399999995</v>
      </c>
      <c r="I25" s="795">
        <v>30441.359039579998</v>
      </c>
      <c r="J25" s="795">
        <v>24914.734069159997</v>
      </c>
      <c r="K25" s="795">
        <v>72.514848099999995</v>
      </c>
      <c r="L25" s="795" t="s">
        <v>705</v>
      </c>
      <c r="M25" s="795">
        <v>18814.2028421</v>
      </c>
      <c r="N25" s="495" t="s">
        <v>705</v>
      </c>
      <c r="O25" s="496">
        <f t="shared" si="0"/>
        <v>2437.9253739027731</v>
      </c>
      <c r="P25" s="799"/>
      <c r="Q25" s="797"/>
      <c r="R25" s="797"/>
      <c r="Z25" s="798"/>
      <c r="AA25" s="798"/>
      <c r="AB25" s="798"/>
      <c r="AC25" s="798"/>
      <c r="AD25" s="798"/>
      <c r="AE25" s="798"/>
      <c r="AF25" s="798"/>
      <c r="AG25" s="798"/>
    </row>
    <row r="26" spans="1:34" x14ac:dyDescent="0.2">
      <c r="A26" s="796">
        <v>2020</v>
      </c>
      <c r="B26" s="795">
        <v>2150125.9121219628</v>
      </c>
      <c r="C26" s="795">
        <v>85368457.367976174</v>
      </c>
      <c r="D26" s="795">
        <v>1334570.4777680759</v>
      </c>
      <c r="E26" s="795">
        <v>2721461.1368655483</v>
      </c>
      <c r="F26" s="795">
        <v>241547.91303967001</v>
      </c>
      <c r="G26" s="795">
        <v>8893971.5276180003</v>
      </c>
      <c r="H26" s="795">
        <v>20646.581029499997</v>
      </c>
      <c r="I26" s="795">
        <v>32184.625879069805</v>
      </c>
      <c r="J26" s="795">
        <v>19013.894022044497</v>
      </c>
      <c r="K26" s="795">
        <v>73.906293489500015</v>
      </c>
      <c r="L26" s="795">
        <v>235.52044689999997</v>
      </c>
      <c r="M26" s="795">
        <v>10119.873510295998</v>
      </c>
      <c r="N26" s="495" t="s">
        <v>705</v>
      </c>
      <c r="O26" s="496">
        <f t="shared" si="0"/>
        <v>2150.1259121219628</v>
      </c>
      <c r="P26" s="799"/>
      <c r="Q26" s="797"/>
      <c r="R26" s="797"/>
      <c r="Z26" s="798"/>
      <c r="AA26" s="798"/>
      <c r="AB26" s="798"/>
      <c r="AC26" s="798"/>
      <c r="AD26" s="798"/>
      <c r="AE26" s="798"/>
      <c r="AF26" s="798"/>
      <c r="AG26" s="798"/>
    </row>
    <row r="27" spans="1:34" x14ac:dyDescent="0.2">
      <c r="A27" s="796">
        <v>2021</v>
      </c>
      <c r="B27" s="795">
        <v>2326035.3089323733</v>
      </c>
      <c r="C27" s="795">
        <v>97492951.121057257</v>
      </c>
      <c r="D27" s="795">
        <v>1533134.9989912319</v>
      </c>
      <c r="E27" s="795">
        <v>3333632.4494976597</v>
      </c>
      <c r="F27" s="795">
        <v>264426.50705023162</v>
      </c>
      <c r="G27" s="795">
        <v>12149273.526027001</v>
      </c>
      <c r="H27" s="795">
        <v>26995.267701000004</v>
      </c>
      <c r="I27" s="795">
        <v>34148.029036760017</v>
      </c>
      <c r="J27" s="795">
        <v>21876.501141209999</v>
      </c>
      <c r="K27" s="795">
        <v>247.486251065</v>
      </c>
      <c r="L27" s="795">
        <v>278.81457949999998</v>
      </c>
      <c r="M27" s="795">
        <v>11390.682832689996</v>
      </c>
      <c r="N27" s="495" t="s">
        <v>705</v>
      </c>
      <c r="O27" s="496">
        <f t="shared" si="0"/>
        <v>2326.0353089323735</v>
      </c>
      <c r="P27" s="799"/>
      <c r="Q27" s="797"/>
      <c r="R27" s="797"/>
      <c r="Z27" s="798"/>
      <c r="AA27" s="798"/>
      <c r="AB27" s="798"/>
      <c r="AC27" s="798"/>
      <c r="AD27" s="798"/>
      <c r="AE27" s="798"/>
      <c r="AF27" s="798"/>
      <c r="AG27" s="798"/>
    </row>
    <row r="28" spans="1:34" x14ac:dyDescent="0.2">
      <c r="A28" s="796">
        <v>2022</v>
      </c>
      <c r="B28" s="497">
        <v>2445270.8303173976</v>
      </c>
      <c r="C28" s="497">
        <v>96965977.163885579</v>
      </c>
      <c r="D28" s="497">
        <v>1369649.1117797941</v>
      </c>
      <c r="E28" s="497">
        <v>3084038.7076613051</v>
      </c>
      <c r="F28" s="497">
        <v>255442.99715858512</v>
      </c>
      <c r="G28" s="497">
        <v>12936826.381839</v>
      </c>
      <c r="H28" s="497">
        <v>28231.359913</v>
      </c>
      <c r="I28" s="497">
        <v>31587.568951759989</v>
      </c>
      <c r="J28" s="497">
        <v>25378.500620530005</v>
      </c>
      <c r="K28" s="497">
        <v>251.24793746000006</v>
      </c>
      <c r="L28" s="497">
        <v>263.99886950000001</v>
      </c>
      <c r="M28" s="497">
        <v>1169.1241914</v>
      </c>
      <c r="N28" s="495" t="s">
        <v>705</v>
      </c>
      <c r="O28" s="496">
        <f t="shared" si="0"/>
        <v>2445.2708303173977</v>
      </c>
      <c r="P28" s="799"/>
      <c r="Q28" s="797"/>
      <c r="R28" s="797"/>
      <c r="Z28" s="798"/>
      <c r="AA28" s="798"/>
      <c r="AB28" s="798"/>
      <c r="AC28" s="798"/>
      <c r="AD28" s="798"/>
      <c r="AE28" s="798"/>
      <c r="AF28" s="798"/>
      <c r="AG28" s="798"/>
    </row>
    <row r="29" spans="1:34" x14ac:dyDescent="0.2">
      <c r="A29" s="796">
        <v>2023</v>
      </c>
      <c r="B29" s="497">
        <v>2755244.3167853276</v>
      </c>
      <c r="C29" s="497">
        <v>100985631.43873213</v>
      </c>
      <c r="D29" s="497">
        <v>1469127.1631768667</v>
      </c>
      <c r="E29" s="497">
        <v>3041393.6459926581</v>
      </c>
      <c r="F29" s="497">
        <v>273335.49825696991</v>
      </c>
      <c r="G29" s="497">
        <v>12986023.244491</v>
      </c>
      <c r="H29" s="497">
        <v>26230.046980000003</v>
      </c>
      <c r="I29" s="497">
        <v>33475.6190292315</v>
      </c>
      <c r="J29" s="497">
        <v>31161.763995300007</v>
      </c>
      <c r="K29" s="497">
        <v>303.74941249999995</v>
      </c>
      <c r="L29" s="497">
        <v>331.35815600000001</v>
      </c>
      <c r="M29" s="497">
        <v>1326.7171017999999</v>
      </c>
      <c r="N29" s="495">
        <v>22.705695600000002</v>
      </c>
      <c r="O29" s="496">
        <f t="shared" si="0"/>
        <v>2755.2443167853276</v>
      </c>
      <c r="P29" s="799"/>
      <c r="Q29" s="797"/>
      <c r="R29" s="797"/>
      <c r="Z29" s="798"/>
      <c r="AA29" s="798"/>
      <c r="AB29" s="798"/>
      <c r="AC29" s="798"/>
      <c r="AD29" s="798"/>
      <c r="AE29" s="798"/>
      <c r="AF29" s="798"/>
      <c r="AG29" s="798"/>
    </row>
    <row r="30" spans="1:34" x14ac:dyDescent="0.2">
      <c r="A30" s="531">
        <v>2024</v>
      </c>
      <c r="B30" s="502">
        <v>2736237.1072517242</v>
      </c>
      <c r="C30" s="502">
        <v>109624691.96159829</v>
      </c>
      <c r="D30" s="502">
        <v>1270646.954794979</v>
      </c>
      <c r="E30" s="502">
        <v>3512301.3933015401</v>
      </c>
      <c r="F30" s="502">
        <v>291319.62661629292</v>
      </c>
      <c r="G30" s="502">
        <v>13309265.480335999</v>
      </c>
      <c r="H30" s="502">
        <v>32317.234399999998</v>
      </c>
      <c r="I30" s="502">
        <v>41941.797900007798</v>
      </c>
      <c r="J30" s="502">
        <v>32027.784417279996</v>
      </c>
      <c r="K30" s="502">
        <v>265.34277630000003</v>
      </c>
      <c r="L30" s="502">
        <v>317.31784800000003</v>
      </c>
      <c r="M30" s="502">
        <v>24159.249493900003</v>
      </c>
      <c r="N30" s="532">
        <v>40.573911600000002</v>
      </c>
      <c r="O30" s="496">
        <f t="shared" si="0"/>
        <v>2736.2371072517244</v>
      </c>
      <c r="P30" s="799"/>
      <c r="Q30" s="797"/>
      <c r="R30" s="797"/>
      <c r="Z30" s="798"/>
      <c r="AA30" s="798"/>
      <c r="AB30" s="798"/>
      <c r="AC30" s="798"/>
      <c r="AD30" s="798"/>
      <c r="AE30" s="798"/>
      <c r="AF30" s="798"/>
      <c r="AG30" s="798"/>
    </row>
    <row r="31" spans="1:34" s="803" customFormat="1" x14ac:dyDescent="0.2">
      <c r="A31" s="800">
        <v>2025</v>
      </c>
      <c r="B31" s="502">
        <v>2765994.5368234012</v>
      </c>
      <c r="C31" s="502">
        <v>109952906.89542851</v>
      </c>
      <c r="D31" s="502">
        <v>1510132.3151698592</v>
      </c>
      <c r="E31" s="502">
        <v>3759378.3093358874</v>
      </c>
      <c r="F31" s="502">
        <v>316316.95088795654</v>
      </c>
      <c r="G31" s="502">
        <v>11892474.643507</v>
      </c>
      <c r="H31" s="502">
        <v>33816.1850402415</v>
      </c>
      <c r="I31" s="502">
        <v>38009.426948576402</v>
      </c>
      <c r="J31" s="502">
        <v>28040.647536211498</v>
      </c>
      <c r="K31" s="502">
        <v>283.76478212150005</v>
      </c>
      <c r="L31" s="502">
        <v>311.76211124150007</v>
      </c>
      <c r="M31" s="502">
        <v>39204.828695041506</v>
      </c>
      <c r="N31" s="500">
        <v>35.5320762415</v>
      </c>
      <c r="O31" s="496">
        <f>B31/1000</f>
        <v>2765.9945368234012</v>
      </c>
      <c r="P31" s="801"/>
      <c r="Q31" s="802"/>
      <c r="R31" s="802"/>
      <c r="Z31" s="804"/>
      <c r="AA31" s="804"/>
      <c r="AB31" s="804"/>
      <c r="AC31" s="804"/>
      <c r="AD31" s="804"/>
      <c r="AE31" s="804"/>
      <c r="AF31" s="804"/>
      <c r="AG31" s="804"/>
    </row>
    <row r="32" spans="1:34" ht="27" customHeight="1" x14ac:dyDescent="0.2">
      <c r="A32" s="805" t="s">
        <v>857</v>
      </c>
      <c r="B32" s="806">
        <f>SUM(B33:B39)</f>
        <v>1599114.6273238964</v>
      </c>
      <c r="C32" s="806">
        <f t="shared" ref="C32:N32" si="1">SUM(C33:C39)</f>
        <v>58302799.220120564</v>
      </c>
      <c r="D32" s="806">
        <f t="shared" si="1"/>
        <v>746053.50504866615</v>
      </c>
      <c r="E32" s="806">
        <f t="shared" si="1"/>
        <v>2051671.2285484239</v>
      </c>
      <c r="F32" s="806">
        <f t="shared" si="1"/>
        <v>165375.35404773499</v>
      </c>
      <c r="G32" s="806">
        <f t="shared" si="1"/>
        <v>8195647.5473280009</v>
      </c>
      <c r="H32" s="806">
        <f t="shared" si="1"/>
        <v>20745.130567</v>
      </c>
      <c r="I32" s="806">
        <f t="shared" si="1"/>
        <v>22384.038452193399</v>
      </c>
      <c r="J32" s="806">
        <f t="shared" si="1"/>
        <v>15178.435844199999</v>
      </c>
      <c r="K32" s="806">
        <f t="shared" si="1"/>
        <v>166.61116559999999</v>
      </c>
      <c r="L32" s="806">
        <f t="shared" si="1"/>
        <v>163.21463399999999</v>
      </c>
      <c r="M32" s="806">
        <f>SUM(M33:M39)</f>
        <v>23884.367795300001</v>
      </c>
      <c r="N32" s="806">
        <f t="shared" si="1"/>
        <v>30.387711000000003</v>
      </c>
      <c r="O32" s="496">
        <f t="shared" si="0"/>
        <v>1599.1146273238965</v>
      </c>
      <c r="P32" s="807"/>
      <c r="Q32" s="797"/>
      <c r="R32" s="797"/>
      <c r="Z32" s="798"/>
      <c r="AA32" s="798"/>
      <c r="AB32" s="798"/>
      <c r="AC32" s="798"/>
      <c r="AD32" s="798"/>
      <c r="AE32" s="798"/>
      <c r="AF32" s="798"/>
      <c r="AG32" s="798"/>
    </row>
    <row r="33" spans="1:33" s="803" customFormat="1" ht="12.75" customHeight="1" x14ac:dyDescent="0.2">
      <c r="A33" s="650" t="s">
        <v>242</v>
      </c>
      <c r="B33" s="533">
        <v>226465.13532835097</v>
      </c>
      <c r="C33" s="533">
        <v>8854678.9160302784</v>
      </c>
      <c r="D33" s="533">
        <v>107018.13228034819</v>
      </c>
      <c r="E33" s="533">
        <v>288167.58423592697</v>
      </c>
      <c r="F33" s="533">
        <v>22788.222500706997</v>
      </c>
      <c r="G33" s="533">
        <v>1175604.6615900001</v>
      </c>
      <c r="H33" s="533">
        <v>2638.101392</v>
      </c>
      <c r="I33" s="533">
        <v>3100.2304261199997</v>
      </c>
      <c r="J33" s="533">
        <v>1688.6074727999996</v>
      </c>
      <c r="K33" s="534">
        <v>17.800156399999999</v>
      </c>
      <c r="L33" s="534">
        <v>26.551486000000001</v>
      </c>
      <c r="M33" s="533">
        <v>3476.3602592999996</v>
      </c>
      <c r="N33" s="535">
        <v>3.9908700000000001</v>
      </c>
      <c r="O33" s="496"/>
      <c r="P33" s="807"/>
      <c r="Q33" s="802"/>
      <c r="R33" s="802"/>
      <c r="Z33" s="804"/>
      <c r="AA33" s="804"/>
      <c r="AB33" s="804"/>
      <c r="AC33" s="804"/>
      <c r="AD33" s="804"/>
      <c r="AE33" s="804"/>
      <c r="AF33" s="804"/>
      <c r="AG33" s="804"/>
    </row>
    <row r="34" spans="1:33" s="803" customFormat="1" ht="12.75" customHeight="1" x14ac:dyDescent="0.2">
      <c r="A34" s="651" t="s">
        <v>765</v>
      </c>
      <c r="B34" s="497">
        <v>223285.27726754191</v>
      </c>
      <c r="C34" s="497">
        <v>7486935.5034139687</v>
      </c>
      <c r="D34" s="497">
        <v>108417.09502581699</v>
      </c>
      <c r="E34" s="497">
        <v>289956.75850244495</v>
      </c>
      <c r="F34" s="497">
        <v>21536.775960890009</v>
      </c>
      <c r="G34" s="497">
        <v>1138826.6746080001</v>
      </c>
      <c r="H34" s="497">
        <v>2611.0019500000003</v>
      </c>
      <c r="I34" s="497">
        <v>3116.1079425219996</v>
      </c>
      <c r="J34" s="497">
        <v>2087.2887541999999</v>
      </c>
      <c r="K34" s="652">
        <v>18.494443</v>
      </c>
      <c r="L34" s="652">
        <v>22.429242000000002</v>
      </c>
      <c r="M34" s="497">
        <v>3321.9614590000001</v>
      </c>
      <c r="N34" s="653">
        <v>4.047072</v>
      </c>
      <c r="O34" s="496"/>
      <c r="P34" s="807"/>
      <c r="Q34" s="802"/>
      <c r="R34" s="802"/>
      <c r="Z34" s="804"/>
      <c r="AA34" s="804"/>
      <c r="AB34" s="804"/>
      <c r="AC34" s="804"/>
      <c r="AD34" s="804"/>
      <c r="AE34" s="804"/>
      <c r="AF34" s="804"/>
      <c r="AG34" s="804"/>
    </row>
    <row r="35" spans="1:33" s="803" customFormat="1" ht="12.75" customHeight="1" x14ac:dyDescent="0.2">
      <c r="A35" s="651" t="s">
        <v>770</v>
      </c>
      <c r="B35" s="497">
        <v>238463.97373834343</v>
      </c>
      <c r="C35" s="497">
        <v>8647862.0769819953</v>
      </c>
      <c r="D35" s="497">
        <v>112647.478523602</v>
      </c>
      <c r="E35" s="497">
        <v>303515.09163658979</v>
      </c>
      <c r="F35" s="497">
        <v>23836.885576989011</v>
      </c>
      <c r="G35" s="497">
        <v>1254443.352592</v>
      </c>
      <c r="H35" s="497">
        <v>2743.6943419999998</v>
      </c>
      <c r="I35" s="497">
        <v>3507.1413508700002</v>
      </c>
      <c r="J35" s="497">
        <v>1923.9981766000001</v>
      </c>
      <c r="K35" s="652">
        <v>24.4855892</v>
      </c>
      <c r="L35" s="652">
        <v>22.518574000000001</v>
      </c>
      <c r="M35" s="497">
        <v>3189.6974124000003</v>
      </c>
      <c r="N35" s="808">
        <v>5.5070579999999998</v>
      </c>
      <c r="O35" s="496"/>
      <c r="P35" s="807"/>
      <c r="Q35" s="802"/>
      <c r="R35" s="802"/>
      <c r="Z35" s="804"/>
      <c r="AA35" s="804"/>
      <c r="AB35" s="804"/>
      <c r="AC35" s="804"/>
      <c r="AD35" s="804"/>
      <c r="AE35" s="804"/>
      <c r="AF35" s="804"/>
      <c r="AG35" s="804"/>
    </row>
    <row r="36" spans="1:33" s="803" customFormat="1" ht="12.75" customHeight="1" x14ac:dyDescent="0.2">
      <c r="A36" s="651" t="s">
        <v>824</v>
      </c>
      <c r="B36" s="497">
        <v>230069.22009788002</v>
      </c>
      <c r="C36" s="497">
        <v>8516107.9898368828</v>
      </c>
      <c r="D36" s="497">
        <v>109969.57998020601</v>
      </c>
      <c r="E36" s="497">
        <v>305270.79588996101</v>
      </c>
      <c r="F36" s="497">
        <v>23631.853880305993</v>
      </c>
      <c r="G36" s="497">
        <v>1114153.7374539999</v>
      </c>
      <c r="H36" s="497">
        <v>3064.913102</v>
      </c>
      <c r="I36" s="497">
        <v>3178.84068884</v>
      </c>
      <c r="J36" s="497">
        <v>2173.9089795999998</v>
      </c>
      <c r="K36" s="652">
        <v>25.714176999999999</v>
      </c>
      <c r="L36" s="652">
        <v>22.187384000000002</v>
      </c>
      <c r="M36" s="497">
        <v>4010.9459781999999</v>
      </c>
      <c r="N36" s="808">
        <v>4.3102679999999998</v>
      </c>
      <c r="O36" s="496"/>
      <c r="P36" s="807"/>
      <c r="Q36" s="802"/>
      <c r="R36" s="802"/>
      <c r="Z36" s="804"/>
      <c r="AA36" s="804"/>
      <c r="AB36" s="804"/>
      <c r="AC36" s="804"/>
      <c r="AD36" s="804"/>
      <c r="AE36" s="804"/>
      <c r="AF36" s="804"/>
      <c r="AG36" s="804"/>
    </row>
    <row r="37" spans="1:33" s="803" customFormat="1" ht="12.75" customHeight="1" x14ac:dyDescent="0.2">
      <c r="A37" s="651" t="s">
        <v>827</v>
      </c>
      <c r="B37" s="497">
        <v>226083.84848298298</v>
      </c>
      <c r="C37" s="497">
        <v>8406686.3624021597</v>
      </c>
      <c r="D37" s="497">
        <v>104727.58935069098</v>
      </c>
      <c r="E37" s="497">
        <v>279548.38802998757</v>
      </c>
      <c r="F37" s="497">
        <v>23262.244831822001</v>
      </c>
      <c r="G37" s="497">
        <v>1240371.767396</v>
      </c>
      <c r="H37" s="497">
        <v>3301.3702799999996</v>
      </c>
      <c r="I37" s="497">
        <v>2845.6354515879998</v>
      </c>
      <c r="J37" s="497">
        <v>1988.2823851000003</v>
      </c>
      <c r="K37" s="652">
        <v>28.570499000000002</v>
      </c>
      <c r="L37" s="652">
        <v>21.732047000000001</v>
      </c>
      <c r="M37" s="497">
        <v>3105.3971604000008</v>
      </c>
      <c r="N37" s="808">
        <v>3.9205589999999999</v>
      </c>
      <c r="O37" s="496"/>
      <c r="P37" s="807"/>
      <c r="Q37" s="802"/>
      <c r="R37" s="802"/>
      <c r="Z37" s="804"/>
      <c r="AA37" s="804"/>
      <c r="AB37" s="804"/>
      <c r="AC37" s="804"/>
      <c r="AD37" s="804"/>
      <c r="AE37" s="804"/>
      <c r="AF37" s="804"/>
      <c r="AG37" s="804"/>
    </row>
    <row r="38" spans="1:33" s="803" customFormat="1" ht="12.75" customHeight="1" x14ac:dyDescent="0.2">
      <c r="A38" s="651" t="s">
        <v>847</v>
      </c>
      <c r="B38" s="497">
        <v>218232.08372879706</v>
      </c>
      <c r="C38" s="497">
        <v>7941508.7744702762</v>
      </c>
      <c r="D38" s="497">
        <v>101132.97571300203</v>
      </c>
      <c r="E38" s="497">
        <v>282494.02233459521</v>
      </c>
      <c r="F38" s="497">
        <v>24196.878218021004</v>
      </c>
      <c r="G38" s="497">
        <v>1205876.703828</v>
      </c>
      <c r="H38" s="497">
        <v>3155.2792760000002</v>
      </c>
      <c r="I38" s="497">
        <v>3029.2893922533999</v>
      </c>
      <c r="J38" s="497">
        <v>3039.2595268999999</v>
      </c>
      <c r="K38" s="652">
        <v>27.428760999999998</v>
      </c>
      <c r="L38" s="652">
        <v>26.299002999999999</v>
      </c>
      <c r="M38" s="497">
        <v>3319.0097819999996</v>
      </c>
      <c r="N38" s="808">
        <v>5.3677859999999997</v>
      </c>
      <c r="O38" s="496"/>
      <c r="P38" s="807"/>
      <c r="Q38" s="802"/>
      <c r="R38" s="802"/>
      <c r="Z38" s="804"/>
      <c r="AA38" s="804"/>
      <c r="AB38" s="804"/>
      <c r="AC38" s="804"/>
      <c r="AD38" s="804"/>
      <c r="AE38" s="804"/>
      <c r="AF38" s="804"/>
      <c r="AG38" s="804"/>
    </row>
    <row r="39" spans="1:33" s="803" customFormat="1" ht="13.5" thickBot="1" x14ac:dyDescent="0.25">
      <c r="A39" s="654" t="s">
        <v>858</v>
      </c>
      <c r="B39" s="536">
        <v>236515.08868000004</v>
      </c>
      <c r="C39" s="536">
        <v>8449019.5969850011</v>
      </c>
      <c r="D39" s="536">
        <v>102140.65417500002</v>
      </c>
      <c r="E39" s="536">
        <v>302718.58791891823</v>
      </c>
      <c r="F39" s="536">
        <v>26122.493078999989</v>
      </c>
      <c r="G39" s="536">
        <v>1066370.64986</v>
      </c>
      <c r="H39" s="536">
        <v>3230.7702250000002</v>
      </c>
      <c r="I39" s="536">
        <v>3606.7932000000001</v>
      </c>
      <c r="J39" s="536">
        <v>2277.090549</v>
      </c>
      <c r="K39" s="537">
        <v>24.117539999999998</v>
      </c>
      <c r="L39" s="537">
        <v>21.496898000000002</v>
      </c>
      <c r="M39" s="536">
        <v>3460.9957440000003</v>
      </c>
      <c r="N39" s="809">
        <v>3.2440980000000001</v>
      </c>
      <c r="O39" s="496"/>
      <c r="Q39" s="802"/>
      <c r="R39" s="802"/>
      <c r="S39" s="810"/>
      <c r="T39" s="810"/>
      <c r="U39" s="810"/>
      <c r="V39" s="810"/>
      <c r="W39" s="810"/>
      <c r="X39" s="810"/>
      <c r="Y39" s="802"/>
      <c r="Z39" s="804"/>
      <c r="AA39" s="804"/>
      <c r="AB39" s="804"/>
      <c r="AC39" s="804"/>
      <c r="AD39" s="804"/>
      <c r="AE39" s="804"/>
      <c r="AF39" s="804"/>
      <c r="AG39" s="804"/>
    </row>
    <row r="40" spans="1:33" x14ac:dyDescent="0.2">
      <c r="A40" s="811"/>
      <c r="B40" s="795"/>
      <c r="C40" s="795"/>
      <c r="D40" s="795"/>
      <c r="E40" s="795"/>
      <c r="F40" s="795"/>
      <c r="G40" s="795"/>
      <c r="H40" s="795"/>
      <c r="I40" s="795"/>
      <c r="J40" s="795"/>
      <c r="K40" s="795"/>
      <c r="L40" s="795"/>
      <c r="M40" s="795"/>
      <c r="N40" s="812"/>
      <c r="O40" s="813"/>
      <c r="R40" s="814"/>
      <c r="S40" s="814"/>
      <c r="T40" s="814"/>
      <c r="U40" s="814"/>
      <c r="V40" s="814"/>
      <c r="W40" s="814"/>
      <c r="X40" s="814"/>
      <c r="Y40" s="797"/>
      <c r="Z40" s="798"/>
      <c r="AA40" s="798"/>
      <c r="AB40" s="798"/>
      <c r="AC40" s="798"/>
      <c r="AD40" s="798"/>
      <c r="AE40" s="798"/>
      <c r="AF40" s="798"/>
      <c r="AG40" s="798"/>
    </row>
    <row r="41" spans="1:33" x14ac:dyDescent="0.2">
      <c r="A41" s="815" t="s">
        <v>859</v>
      </c>
      <c r="B41" s="816"/>
      <c r="C41" s="816"/>
      <c r="D41" s="817"/>
      <c r="E41" s="816"/>
      <c r="F41" s="816"/>
      <c r="G41" s="816"/>
      <c r="H41" s="816"/>
      <c r="I41" s="816"/>
      <c r="J41" s="816"/>
      <c r="K41" s="816"/>
      <c r="L41" s="816"/>
      <c r="M41" s="816"/>
      <c r="N41" s="818"/>
      <c r="P41" s="807"/>
      <c r="Q41" s="819"/>
    </row>
    <row r="42" spans="1:33" s="803" customFormat="1" x14ac:dyDescent="0.2">
      <c r="A42" s="501" t="s">
        <v>860</v>
      </c>
      <c r="B42" s="502">
        <v>228180.46886820658</v>
      </c>
      <c r="C42" s="502">
        <v>9286589.3074801657</v>
      </c>
      <c r="D42" s="502">
        <v>131258.66800095557</v>
      </c>
      <c r="E42" s="502">
        <v>301304.84401216079</v>
      </c>
      <c r="F42" s="502">
        <v>26804.970046064802</v>
      </c>
      <c r="G42" s="502">
        <v>1040961.796982</v>
      </c>
      <c r="H42" s="502">
        <v>3033.0752000000002</v>
      </c>
      <c r="I42" s="502">
        <v>3136.82096976</v>
      </c>
      <c r="J42" s="502">
        <v>2570.5636898000002</v>
      </c>
      <c r="K42" s="502">
        <v>24.658781080000001</v>
      </c>
      <c r="L42" s="502">
        <v>27.761948999999998</v>
      </c>
      <c r="M42" s="502">
        <v>3634.8462650000006</v>
      </c>
      <c r="N42" s="769">
        <v>3.8380540000000001</v>
      </c>
      <c r="O42" s="820"/>
      <c r="P42" s="821"/>
      <c r="Q42" s="800"/>
    </row>
    <row r="43" spans="1:33" s="803" customFormat="1" x14ac:dyDescent="0.2">
      <c r="A43" s="503" t="s">
        <v>861</v>
      </c>
      <c r="B43" s="499">
        <v>236515.08868000004</v>
      </c>
      <c r="C43" s="499">
        <v>8449019.5969850011</v>
      </c>
      <c r="D43" s="499">
        <v>102140.65417500002</v>
      </c>
      <c r="E43" s="499">
        <v>302718.58791891823</v>
      </c>
      <c r="F43" s="499">
        <v>26122.493078999989</v>
      </c>
      <c r="G43" s="499">
        <v>1066370.64986</v>
      </c>
      <c r="H43" s="499">
        <v>3230.7702250000002</v>
      </c>
      <c r="I43" s="499">
        <v>3606.7932000000001</v>
      </c>
      <c r="J43" s="504">
        <v>2277.090549</v>
      </c>
      <c r="K43" s="504">
        <v>24.117539999999998</v>
      </c>
      <c r="L43" s="504">
        <v>21.496898000000002</v>
      </c>
      <c r="M43" s="504">
        <v>3460.9957440000003</v>
      </c>
      <c r="N43" s="770">
        <v>3.2440980000000001</v>
      </c>
      <c r="O43" s="822"/>
      <c r="P43" s="821"/>
      <c r="Q43" s="823"/>
      <c r="R43" s="823"/>
      <c r="S43" s="823"/>
      <c r="T43" s="823"/>
      <c r="U43" s="823"/>
      <c r="V43" s="823"/>
      <c r="W43" s="823"/>
      <c r="X43" s="823"/>
    </row>
    <row r="44" spans="1:33" x14ac:dyDescent="0.2">
      <c r="A44" s="824" t="s">
        <v>243</v>
      </c>
      <c r="B44" s="825">
        <f t="shared" ref="B44:N44" si="2">+B43/B42-1</f>
        <v>3.6526438275518824E-2</v>
      </c>
      <c r="C44" s="825">
        <f>+C43/C42-1</f>
        <v>-9.0191315967910746E-2</v>
      </c>
      <c r="D44" s="826">
        <f>+D43/D42-1</f>
        <v>-0.22183688338010232</v>
      </c>
      <c r="E44" s="826">
        <f>+E43/E42-1</f>
        <v>4.6920716173430854E-3</v>
      </c>
      <c r="F44" s="826">
        <f t="shared" si="2"/>
        <v>-2.5460836773626871E-2</v>
      </c>
      <c r="G44" s="826">
        <f t="shared" si="2"/>
        <v>2.4409015731092554E-2</v>
      </c>
      <c r="H44" s="825">
        <f t="shared" si="2"/>
        <v>6.5179730789398205E-2</v>
      </c>
      <c r="I44" s="825">
        <f t="shared" si="2"/>
        <v>0.14982437148013505</v>
      </c>
      <c r="J44" s="825">
        <f t="shared" si="2"/>
        <v>-0.11416684284637724</v>
      </c>
      <c r="K44" s="825">
        <f t="shared" si="2"/>
        <v>-2.1949222804000912E-2</v>
      </c>
      <c r="L44" s="825">
        <f t="shared" si="2"/>
        <v>-0.22567043113579655</v>
      </c>
      <c r="M44" s="825">
        <f t="shared" si="2"/>
        <v>-4.7828851160504393E-2</v>
      </c>
      <c r="N44" s="827">
        <f t="shared" si="2"/>
        <v>-0.15475446671672677</v>
      </c>
      <c r="P44" s="807"/>
      <c r="Q44" s="828"/>
      <c r="R44" s="828"/>
      <c r="S44" s="828"/>
      <c r="T44" s="828"/>
      <c r="U44" s="828"/>
      <c r="V44" s="828"/>
      <c r="W44" s="828"/>
      <c r="X44" s="828"/>
    </row>
    <row r="45" spans="1:33" x14ac:dyDescent="0.2">
      <c r="A45" s="829"/>
      <c r="B45" s="795"/>
      <c r="C45" s="795"/>
      <c r="D45" s="795"/>
      <c r="E45" s="795"/>
      <c r="F45" s="795"/>
      <c r="G45" s="795"/>
      <c r="H45" s="795"/>
      <c r="I45" s="795"/>
      <c r="J45" s="795"/>
      <c r="K45" s="795"/>
      <c r="L45" s="795"/>
      <c r="M45" s="795"/>
      <c r="N45" s="812"/>
      <c r="O45" s="830"/>
      <c r="R45" s="814"/>
      <c r="S45" s="814"/>
      <c r="T45" s="814"/>
      <c r="U45" s="814"/>
      <c r="V45" s="814"/>
      <c r="W45" s="814"/>
      <c r="X45" s="814"/>
      <c r="Y45" s="797"/>
      <c r="Z45" s="798"/>
      <c r="AA45" s="798"/>
      <c r="AB45" s="798"/>
      <c r="AC45" s="798"/>
      <c r="AD45" s="798"/>
      <c r="AE45" s="798"/>
      <c r="AF45" s="798"/>
      <c r="AG45" s="798"/>
    </row>
    <row r="46" spans="1:33" x14ac:dyDescent="0.2">
      <c r="A46" s="815" t="s">
        <v>862</v>
      </c>
      <c r="B46" s="816"/>
      <c r="C46" s="816"/>
      <c r="D46" s="817"/>
      <c r="E46" s="816"/>
      <c r="F46" s="816"/>
      <c r="G46" s="816"/>
      <c r="H46" s="816"/>
      <c r="I46" s="816"/>
      <c r="J46" s="816"/>
      <c r="K46" s="816"/>
      <c r="L46" s="816"/>
      <c r="M46" s="816"/>
      <c r="N46" s="818"/>
      <c r="O46" s="830"/>
      <c r="R46" s="814"/>
      <c r="S46" s="814"/>
      <c r="T46" s="814"/>
      <c r="U46" s="814"/>
      <c r="V46" s="814"/>
      <c r="W46" s="814"/>
      <c r="X46" s="814"/>
      <c r="Y46" s="797"/>
      <c r="Z46" s="798"/>
      <c r="AA46" s="798"/>
      <c r="AB46" s="798"/>
      <c r="AC46" s="798"/>
      <c r="AD46" s="798"/>
      <c r="AE46" s="798"/>
      <c r="AF46" s="798"/>
      <c r="AG46" s="798"/>
    </row>
    <row r="47" spans="1:33" x14ac:dyDescent="0.2">
      <c r="A47" s="831" t="s">
        <v>863</v>
      </c>
      <c r="B47" s="502">
        <v>1565092.1184596838</v>
      </c>
      <c r="C47" s="502">
        <v>62264167.215438105</v>
      </c>
      <c r="D47" s="502">
        <v>847942.91200161166</v>
      </c>
      <c r="E47" s="502">
        <v>2102663.7178525673</v>
      </c>
      <c r="F47" s="502">
        <v>180178.03668610088</v>
      </c>
      <c r="G47" s="502">
        <v>6092975.9230459994</v>
      </c>
      <c r="H47" s="502">
        <v>19479.14014</v>
      </c>
      <c r="I47" s="502">
        <v>22794.191209574899</v>
      </c>
      <c r="J47" s="502">
        <v>16256.438501799999</v>
      </c>
      <c r="K47" s="502">
        <v>151.99251388000002</v>
      </c>
      <c r="L47" s="502">
        <v>194.26823600000003</v>
      </c>
      <c r="M47" s="502">
        <v>20858.642326800004</v>
      </c>
      <c r="N47" s="538">
        <v>21.336172000000001</v>
      </c>
      <c r="O47" s="830"/>
      <c r="R47" s="814"/>
      <c r="S47" s="814"/>
      <c r="T47" s="814"/>
      <c r="U47" s="814"/>
      <c r="V47" s="814"/>
      <c r="W47" s="814"/>
      <c r="X47" s="814"/>
      <c r="Y47" s="797"/>
      <c r="Z47" s="798"/>
      <c r="AA47" s="798"/>
      <c r="AB47" s="798"/>
      <c r="AC47" s="798"/>
      <c r="AD47" s="798"/>
      <c r="AE47" s="798"/>
      <c r="AF47" s="798"/>
      <c r="AG47" s="798"/>
    </row>
    <row r="48" spans="1:33" x14ac:dyDescent="0.2">
      <c r="A48" s="831" t="s">
        <v>864</v>
      </c>
      <c r="B48" s="502">
        <v>1599114.6273238964</v>
      </c>
      <c r="C48" s="502">
        <v>58302799.220120564</v>
      </c>
      <c r="D48" s="502">
        <v>746053.50504866615</v>
      </c>
      <c r="E48" s="502">
        <v>2051671.2285484239</v>
      </c>
      <c r="F48" s="502">
        <v>165375.35404773499</v>
      </c>
      <c r="G48" s="502">
        <v>8195647.5473280009</v>
      </c>
      <c r="H48" s="502">
        <v>20745.130567</v>
      </c>
      <c r="I48" s="502">
        <v>22384.038452193399</v>
      </c>
      <c r="J48" s="502">
        <v>15178.435844199999</v>
      </c>
      <c r="K48" s="502">
        <v>166.61116559999999</v>
      </c>
      <c r="L48" s="502">
        <v>163.21463399999999</v>
      </c>
      <c r="M48" s="502">
        <v>23884.367795300001</v>
      </c>
      <c r="N48" s="538">
        <v>30.387711000000003</v>
      </c>
      <c r="O48" s="830"/>
      <c r="R48" s="814"/>
      <c r="S48" s="814"/>
      <c r="T48" s="814"/>
      <c r="U48" s="814"/>
      <c r="V48" s="814"/>
      <c r="W48" s="814"/>
      <c r="X48" s="814"/>
      <c r="Y48" s="797"/>
      <c r="Z48" s="798"/>
      <c r="AA48" s="798"/>
      <c r="AB48" s="798"/>
      <c r="AC48" s="798"/>
      <c r="AD48" s="798"/>
      <c r="AE48" s="798"/>
      <c r="AF48" s="798"/>
      <c r="AG48" s="798"/>
    </row>
    <row r="49" spans="1:34" x14ac:dyDescent="0.2">
      <c r="A49" s="832" t="s">
        <v>243</v>
      </c>
      <c r="B49" s="833">
        <f t="shared" ref="B49:N49" si="3">+B48/B47-1</f>
        <v>2.1738342723044646E-2</v>
      </c>
      <c r="C49" s="834">
        <f t="shared" si="3"/>
        <v>-6.3621954206999121E-2</v>
      </c>
      <c r="D49" s="833">
        <f t="shared" si="3"/>
        <v>-0.12016069184708489</v>
      </c>
      <c r="E49" s="833">
        <f t="shared" si="3"/>
        <v>-2.4251376418965243E-2</v>
      </c>
      <c r="F49" s="833">
        <f t="shared" si="3"/>
        <v>-8.2155866001329292E-2</v>
      </c>
      <c r="G49" s="834">
        <f t="shared" si="3"/>
        <v>0.34509764207813154</v>
      </c>
      <c r="H49" s="834">
        <f t="shared" si="3"/>
        <v>6.4992110426903116E-2</v>
      </c>
      <c r="I49" s="833">
        <f t="shared" si="3"/>
        <v>-1.799374031789347E-2</v>
      </c>
      <c r="J49" s="834">
        <f t="shared" si="3"/>
        <v>-6.6312351102034928E-2</v>
      </c>
      <c r="K49" s="834">
        <f>+K48/K47-1</f>
        <v>9.618007720789179E-2</v>
      </c>
      <c r="L49" s="833">
        <f>+L48/L47-1</f>
        <v>-0.15984909648327705</v>
      </c>
      <c r="M49" s="833">
        <f>+M48/M47-1</f>
        <v>0.14505860070348042</v>
      </c>
      <c r="N49" s="835">
        <f t="shared" si="3"/>
        <v>0.42423444092970386</v>
      </c>
      <c r="O49" s="830"/>
      <c r="R49" s="814"/>
      <c r="S49" s="814"/>
      <c r="T49" s="814"/>
      <c r="U49" s="814"/>
      <c r="V49" s="814"/>
      <c r="W49" s="814"/>
      <c r="X49" s="814"/>
      <c r="Y49" s="797"/>
      <c r="Z49" s="798"/>
      <c r="AA49" s="798"/>
      <c r="AB49" s="798"/>
      <c r="AC49" s="798"/>
      <c r="AD49" s="798"/>
      <c r="AE49" s="798"/>
      <c r="AF49" s="798"/>
      <c r="AG49" s="798"/>
    </row>
    <row r="50" spans="1:34" x14ac:dyDescent="0.2">
      <c r="A50" s="829"/>
      <c r="B50" s="795"/>
      <c r="C50" s="795"/>
      <c r="D50" s="795"/>
      <c r="E50" s="795"/>
      <c r="F50" s="795"/>
      <c r="G50" s="795"/>
      <c r="H50" s="795"/>
      <c r="I50" s="795"/>
      <c r="J50" s="795"/>
      <c r="K50" s="795"/>
      <c r="L50" s="795"/>
      <c r="M50" s="795"/>
      <c r="N50" s="812"/>
      <c r="O50" s="830"/>
      <c r="R50" s="814"/>
      <c r="S50" s="814"/>
      <c r="T50" s="814"/>
      <c r="U50" s="814"/>
      <c r="V50" s="814"/>
      <c r="W50" s="814"/>
      <c r="X50" s="814"/>
      <c r="Y50" s="797"/>
      <c r="Z50" s="798"/>
      <c r="AA50" s="798"/>
      <c r="AB50" s="798"/>
      <c r="AC50" s="798"/>
      <c r="AD50" s="798"/>
      <c r="AE50" s="798"/>
      <c r="AF50" s="798"/>
      <c r="AG50" s="798"/>
    </row>
    <row r="51" spans="1:34" ht="15" customHeight="1" x14ac:dyDescent="0.2">
      <c r="A51" s="815" t="s">
        <v>244</v>
      </c>
      <c r="B51" s="816"/>
      <c r="C51" s="816"/>
      <c r="D51" s="817"/>
      <c r="E51" s="816"/>
      <c r="F51" s="816"/>
      <c r="G51" s="816"/>
      <c r="H51" s="816"/>
      <c r="I51" s="816"/>
      <c r="J51" s="816"/>
      <c r="K51" s="816"/>
      <c r="L51" s="816"/>
      <c r="M51" s="816"/>
      <c r="N51" s="818"/>
      <c r="O51" s="830"/>
      <c r="R51" s="814"/>
      <c r="S51" s="814"/>
      <c r="T51" s="814"/>
      <c r="U51" s="814"/>
      <c r="V51" s="814"/>
      <c r="W51" s="814"/>
      <c r="X51" s="814"/>
      <c r="Y51" s="797"/>
      <c r="Z51" s="798"/>
      <c r="AA51" s="798"/>
      <c r="AB51" s="798"/>
      <c r="AC51" s="798"/>
      <c r="AD51" s="798"/>
      <c r="AE51" s="798"/>
      <c r="AF51" s="798"/>
      <c r="AG51" s="798"/>
    </row>
    <row r="52" spans="1:34" x14ac:dyDescent="0.2">
      <c r="A52" s="505" t="s">
        <v>849</v>
      </c>
      <c r="B52" s="836">
        <v>218232.08372879706</v>
      </c>
      <c r="C52" s="836">
        <v>7941508.7744702762</v>
      </c>
      <c r="D52" s="836">
        <v>101132.97571300203</v>
      </c>
      <c r="E52" s="836">
        <v>282494.02233459521</v>
      </c>
      <c r="F52" s="836">
        <v>24196.878218021004</v>
      </c>
      <c r="G52" s="836">
        <v>1205876.703828</v>
      </c>
      <c r="H52" s="836">
        <v>3155.2792760000002</v>
      </c>
      <c r="I52" s="836">
        <v>3029.2893922533999</v>
      </c>
      <c r="J52" s="836">
        <v>3039.2595268999999</v>
      </c>
      <c r="K52" s="836">
        <v>27.428760999999998</v>
      </c>
      <c r="L52" s="836">
        <v>26.299002999999999</v>
      </c>
      <c r="M52" s="836">
        <v>3319.0097819999996</v>
      </c>
      <c r="N52" s="837">
        <v>5.3677859999999997</v>
      </c>
      <c r="O52" s="830"/>
      <c r="R52" s="814"/>
      <c r="S52" s="814"/>
      <c r="T52" s="814"/>
      <c r="U52" s="814"/>
      <c r="V52" s="814"/>
      <c r="W52" s="814"/>
      <c r="X52" s="814"/>
      <c r="Y52" s="797"/>
      <c r="Z52" s="798"/>
      <c r="AA52" s="798"/>
      <c r="AB52" s="798"/>
      <c r="AC52" s="798"/>
      <c r="AD52" s="798"/>
      <c r="AE52" s="798"/>
      <c r="AF52" s="798"/>
      <c r="AG52" s="798"/>
    </row>
    <row r="53" spans="1:34" ht="12" customHeight="1" x14ac:dyDescent="0.2">
      <c r="A53" s="506" t="s">
        <v>861</v>
      </c>
      <c r="B53" s="504">
        <v>236515.08868000004</v>
      </c>
      <c r="C53" s="504">
        <v>8449019.5969850011</v>
      </c>
      <c r="D53" s="504">
        <v>102140.65417500002</v>
      </c>
      <c r="E53" s="504">
        <v>302718.58791891823</v>
      </c>
      <c r="F53" s="504">
        <v>26122.493078999989</v>
      </c>
      <c r="G53" s="504">
        <v>1066370.64986</v>
      </c>
      <c r="H53" s="504">
        <v>3230.7702250000002</v>
      </c>
      <c r="I53" s="504">
        <v>3606.7932000000001</v>
      </c>
      <c r="J53" s="504">
        <v>2277.090549</v>
      </c>
      <c r="K53" s="504">
        <v>24.117539999999998</v>
      </c>
      <c r="L53" s="504">
        <v>21.496898000000002</v>
      </c>
      <c r="M53" s="504">
        <v>3460.9957440000003</v>
      </c>
      <c r="N53" s="838">
        <v>3.2440980000000001</v>
      </c>
      <c r="O53" s="830"/>
      <c r="R53" s="814"/>
      <c r="S53" s="814"/>
      <c r="T53" s="814"/>
      <c r="U53" s="814"/>
      <c r="V53" s="814"/>
      <c r="W53" s="814"/>
      <c r="X53" s="814"/>
      <c r="Y53" s="797"/>
      <c r="Z53" s="798"/>
      <c r="AA53" s="798"/>
      <c r="AB53" s="798"/>
      <c r="AC53" s="798"/>
      <c r="AD53" s="798"/>
      <c r="AE53" s="798"/>
      <c r="AF53" s="798"/>
      <c r="AG53" s="798"/>
    </row>
    <row r="54" spans="1:34" x14ac:dyDescent="0.2">
      <c r="A54" s="839" t="s">
        <v>243</v>
      </c>
      <c r="B54" s="834">
        <f t="shared" ref="B54:N54" si="4">+B53/B52-1</f>
        <v>8.3777804980883497E-2</v>
      </c>
      <c r="C54" s="834">
        <f t="shared" si="4"/>
        <v>6.3906096048930827E-2</v>
      </c>
      <c r="D54" s="834">
        <f t="shared" si="4"/>
        <v>9.9638960971306645E-3</v>
      </c>
      <c r="E54" s="834">
        <f t="shared" si="4"/>
        <v>7.1592897496317143E-2</v>
      </c>
      <c r="F54" s="834">
        <f t="shared" si="4"/>
        <v>7.9581127930166362E-2</v>
      </c>
      <c r="G54" s="834">
        <f t="shared" si="4"/>
        <v>-0.11568848915079333</v>
      </c>
      <c r="H54" s="834">
        <f t="shared" si="4"/>
        <v>2.3925282802763848E-2</v>
      </c>
      <c r="I54" s="834">
        <f t="shared" si="4"/>
        <v>0.19064002575105965</v>
      </c>
      <c r="J54" s="834">
        <f t="shared" si="4"/>
        <v>-0.25077456240711404</v>
      </c>
      <c r="K54" s="834">
        <f t="shared" si="4"/>
        <v>-0.12072076460179881</v>
      </c>
      <c r="L54" s="834">
        <f t="shared" si="4"/>
        <v>-0.18259646572913801</v>
      </c>
      <c r="M54" s="834">
        <f t="shared" si="4"/>
        <v>4.2779615405183158E-2</v>
      </c>
      <c r="N54" s="835">
        <f t="shared" si="4"/>
        <v>-0.39563574255754597</v>
      </c>
      <c r="O54" s="830"/>
      <c r="R54" s="814"/>
      <c r="S54" s="814"/>
      <c r="T54" s="814"/>
      <c r="U54" s="814"/>
      <c r="V54" s="814"/>
      <c r="W54" s="814"/>
      <c r="X54" s="814"/>
      <c r="Y54" s="797"/>
      <c r="Z54" s="798"/>
      <c r="AA54" s="798"/>
      <c r="AB54" s="798"/>
      <c r="AC54" s="798"/>
      <c r="AD54" s="798"/>
      <c r="AE54" s="798"/>
      <c r="AF54" s="798"/>
      <c r="AG54" s="798"/>
    </row>
    <row r="55" spans="1:34" s="803" customFormat="1" x14ac:dyDescent="0.2">
      <c r="A55" s="721"/>
      <c r="B55" s="840"/>
      <c r="C55" s="840"/>
      <c r="D55" s="840"/>
      <c r="E55" s="840"/>
      <c r="F55" s="840"/>
      <c r="G55" s="840"/>
      <c r="H55" s="840"/>
      <c r="I55" s="840"/>
      <c r="J55" s="840"/>
      <c r="K55" s="840"/>
      <c r="L55" s="840"/>
      <c r="M55" s="840"/>
      <c r="N55" s="840"/>
      <c r="O55" s="722"/>
      <c r="R55" s="810"/>
      <c r="S55" s="810"/>
      <c r="T55" s="810"/>
      <c r="U55" s="810"/>
      <c r="V55" s="810"/>
      <c r="W55" s="810"/>
      <c r="X55" s="810"/>
      <c r="Y55" s="802"/>
      <c r="Z55" s="804"/>
      <c r="AA55" s="804"/>
      <c r="AB55" s="804"/>
      <c r="AC55" s="804"/>
      <c r="AD55" s="804"/>
      <c r="AE55" s="804"/>
      <c r="AF55" s="804"/>
      <c r="AG55" s="804"/>
    </row>
    <row r="56" spans="1:34" ht="60" customHeight="1" x14ac:dyDescent="0.2">
      <c r="A56" s="1128" t="s">
        <v>865</v>
      </c>
      <c r="B56" s="1129"/>
      <c r="C56" s="1129"/>
      <c r="D56" s="1129"/>
      <c r="E56" s="1129"/>
      <c r="F56" s="1129"/>
      <c r="G56" s="1129"/>
      <c r="H56" s="1129"/>
      <c r="I56" s="1129"/>
      <c r="J56" s="498"/>
      <c r="K56" s="498"/>
      <c r="L56" s="498"/>
      <c r="M56" s="498"/>
      <c r="N56" s="498"/>
    </row>
    <row r="57" spans="1:34" ht="15" x14ac:dyDescent="0.25">
      <c r="B57" s="799"/>
      <c r="C57" s="799"/>
      <c r="D57" s="799"/>
      <c r="E57" s="799"/>
      <c r="F57" s="799"/>
      <c r="G57" s="799"/>
      <c r="H57" s="799"/>
      <c r="I57" s="799"/>
      <c r="J57" s="799"/>
      <c r="K57" s="799"/>
      <c r="L57" s="799"/>
      <c r="M57" s="799"/>
      <c r="N57" s="799"/>
      <c r="O57" s="841"/>
    </row>
    <row r="58" spans="1:34" ht="15" x14ac:dyDescent="0.25">
      <c r="B58" s="842"/>
      <c r="C58" s="842"/>
      <c r="D58" s="842"/>
      <c r="E58" s="842"/>
      <c r="F58" s="842"/>
      <c r="G58" s="842"/>
      <c r="H58" s="842"/>
      <c r="I58" s="842"/>
      <c r="J58" s="842"/>
      <c r="K58" s="842"/>
      <c r="L58" s="842"/>
      <c r="M58" s="842"/>
      <c r="N58" s="842"/>
      <c r="O58" s="841"/>
    </row>
    <row r="59" spans="1:34" ht="36.6" customHeight="1" x14ac:dyDescent="0.2">
      <c r="A59" s="1130" t="s">
        <v>706</v>
      </c>
      <c r="B59" s="1130"/>
      <c r="C59" s="1130"/>
      <c r="D59" s="1130"/>
      <c r="E59" s="1130"/>
      <c r="F59" s="1130"/>
      <c r="G59" s="1130"/>
      <c r="H59" s="1130"/>
      <c r="I59" s="1130"/>
      <c r="J59" s="1130"/>
      <c r="K59" s="1130"/>
      <c r="L59" s="1130"/>
      <c r="M59" s="1130"/>
      <c r="N59" s="1130"/>
    </row>
    <row r="60" spans="1:34" ht="36.75" customHeight="1" x14ac:dyDescent="0.2"/>
    <row r="61" spans="1:34" ht="36.75" customHeight="1" x14ac:dyDescent="0.2"/>
    <row r="62" spans="1:34" ht="36.75" customHeight="1" x14ac:dyDescent="0.2"/>
    <row r="63" spans="1:34" s="782" customFormat="1" ht="36.75" customHeight="1" x14ac:dyDescent="0.2">
      <c r="A63" s="819"/>
      <c r="B63" s="783"/>
      <c r="C63" s="783"/>
      <c r="D63" s="783"/>
      <c r="E63" s="783"/>
      <c r="F63" s="783"/>
      <c r="G63" s="783"/>
      <c r="H63" s="783"/>
      <c r="I63" s="783"/>
      <c r="J63" s="783"/>
      <c r="K63" s="783"/>
      <c r="L63" s="783"/>
      <c r="M63" s="783"/>
      <c r="N63" s="783"/>
      <c r="P63" s="783"/>
      <c r="Q63" s="783"/>
      <c r="R63" s="783"/>
      <c r="S63" s="783"/>
      <c r="T63" s="783"/>
      <c r="U63" s="783"/>
      <c r="V63" s="783"/>
      <c r="W63" s="783"/>
      <c r="X63" s="783"/>
      <c r="Y63" s="783"/>
      <c r="Z63" s="783"/>
      <c r="AA63" s="783"/>
      <c r="AB63" s="783"/>
      <c r="AC63" s="783"/>
      <c r="AD63" s="783"/>
      <c r="AE63" s="783"/>
      <c r="AF63" s="783"/>
      <c r="AG63" s="783"/>
      <c r="AH63" s="783"/>
    </row>
    <row r="64" spans="1:34" s="782" customFormat="1" ht="36.75" customHeight="1" x14ac:dyDescent="0.2">
      <c r="A64" s="819"/>
      <c r="B64" s="783"/>
      <c r="C64" s="783"/>
      <c r="D64" s="783"/>
      <c r="E64" s="783"/>
      <c r="F64" s="783"/>
      <c r="G64" s="783"/>
      <c r="H64" s="783"/>
      <c r="I64" s="783"/>
      <c r="J64" s="783"/>
      <c r="K64" s="783"/>
      <c r="L64" s="783"/>
      <c r="M64" s="783"/>
      <c r="N64" s="783"/>
      <c r="P64" s="783"/>
      <c r="Q64" s="783"/>
      <c r="R64" s="783"/>
      <c r="S64" s="783"/>
      <c r="T64" s="783"/>
      <c r="U64" s="783"/>
      <c r="V64" s="783"/>
      <c r="W64" s="783"/>
      <c r="X64" s="783"/>
      <c r="Y64" s="783"/>
      <c r="Z64" s="783"/>
      <c r="AA64" s="783"/>
      <c r="AB64" s="783"/>
      <c r="AC64" s="783"/>
      <c r="AD64" s="783"/>
      <c r="AE64" s="783"/>
      <c r="AF64" s="783"/>
      <c r="AG64" s="783"/>
      <c r="AH64" s="783"/>
    </row>
    <row r="65" spans="1:34" ht="36.75" customHeight="1" x14ac:dyDescent="0.2"/>
    <row r="66" spans="1:34" s="782" customFormat="1" ht="36.75" customHeight="1" x14ac:dyDescent="0.2">
      <c r="A66" s="783"/>
      <c r="B66" s="783"/>
      <c r="C66" s="783"/>
      <c r="D66" s="783"/>
      <c r="E66" s="783"/>
      <c r="F66" s="783"/>
      <c r="G66" s="783"/>
      <c r="H66" s="783"/>
      <c r="I66" s="783"/>
      <c r="J66" s="783"/>
      <c r="K66" s="783"/>
      <c r="L66" s="783"/>
      <c r="M66" s="783"/>
      <c r="N66" s="783"/>
      <c r="P66" s="783"/>
      <c r="Q66" s="783"/>
      <c r="R66" s="783"/>
      <c r="S66" s="783"/>
      <c r="T66" s="783"/>
      <c r="U66" s="783"/>
      <c r="V66" s="783"/>
      <c r="W66" s="783"/>
      <c r="X66" s="783"/>
      <c r="Y66" s="783"/>
      <c r="Z66" s="783"/>
      <c r="AA66" s="783"/>
      <c r="AB66" s="783"/>
      <c r="AC66" s="783"/>
      <c r="AD66" s="783"/>
      <c r="AE66" s="783"/>
      <c r="AF66" s="783"/>
      <c r="AG66" s="783"/>
      <c r="AH66" s="783"/>
    </row>
    <row r="67" spans="1:34" s="782" customFormat="1" x14ac:dyDescent="0.2">
      <c r="A67" s="819"/>
      <c r="B67" s="783"/>
      <c r="C67" s="783"/>
      <c r="D67" s="783"/>
      <c r="E67" s="783"/>
      <c r="F67" s="783"/>
      <c r="G67" s="783"/>
      <c r="H67" s="783"/>
      <c r="I67" s="843"/>
      <c r="J67" s="843"/>
      <c r="K67" s="843"/>
      <c r="L67" s="843"/>
      <c r="M67" s="843"/>
      <c r="N67" s="843"/>
      <c r="P67" s="783"/>
      <c r="Q67" s="783"/>
      <c r="R67" s="783"/>
      <c r="S67" s="783"/>
      <c r="T67" s="783"/>
      <c r="U67" s="783"/>
      <c r="V67" s="783"/>
      <c r="W67" s="783"/>
      <c r="X67" s="783"/>
      <c r="Y67" s="783"/>
      <c r="Z67" s="783"/>
      <c r="AA67" s="783"/>
      <c r="AB67" s="783"/>
      <c r="AC67" s="783"/>
      <c r="AD67" s="783"/>
      <c r="AE67" s="783"/>
      <c r="AF67" s="783"/>
      <c r="AG67" s="783"/>
      <c r="AH67" s="783"/>
    </row>
    <row r="68" spans="1:34" s="782" customFormat="1" ht="45.75" customHeight="1" x14ac:dyDescent="0.2">
      <c r="A68" s="1131" t="s">
        <v>866</v>
      </c>
      <c r="B68" s="1131"/>
      <c r="C68" s="1131"/>
      <c r="D68" s="1131"/>
      <c r="E68" s="1131"/>
      <c r="F68" s="1131"/>
      <c r="G68" s="1131"/>
      <c r="H68" s="1131"/>
      <c r="I68" s="1131"/>
      <c r="J68" s="844"/>
      <c r="K68" s="844"/>
      <c r="L68" s="844"/>
      <c r="M68" s="844"/>
      <c r="N68" s="844"/>
      <c r="P68" s="783"/>
      <c r="Q68" s="783"/>
      <c r="R68" s="783"/>
      <c r="S68" s="783"/>
      <c r="T68" s="783"/>
      <c r="U68" s="783"/>
      <c r="V68" s="783"/>
      <c r="W68" s="783"/>
      <c r="X68" s="783"/>
      <c r="Y68" s="783"/>
      <c r="Z68" s="783"/>
      <c r="AA68" s="783"/>
      <c r="AB68" s="783"/>
      <c r="AC68" s="783"/>
      <c r="AD68" s="783"/>
      <c r="AE68" s="783"/>
      <c r="AF68" s="783"/>
      <c r="AG68" s="783"/>
      <c r="AH68" s="783"/>
    </row>
  </sheetData>
  <mergeCells count="4">
    <mergeCell ref="A2:I2"/>
    <mergeCell ref="A56:I56"/>
    <mergeCell ref="A59:N59"/>
    <mergeCell ref="A68:I68"/>
  </mergeCells>
  <conditionalFormatting sqref="B49">
    <cfRule type="cellIs" dxfId="4" priority="1" operator="lessThan">
      <formula>0</formula>
    </cfRule>
  </conditionalFormatting>
  <pageMargins left="0.7" right="0.7" top="0.75" bottom="0.75" header="0.3" footer="0.3"/>
  <pageSetup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E29DC-0AF8-4252-BF44-F46FF5EB2373}">
  <sheetPr codeName="Hoja3">
    <tabColor rgb="FF002060"/>
  </sheetPr>
  <dimension ref="A1:I105"/>
  <sheetViews>
    <sheetView showGridLines="0" view="pageBreakPreview" zoomScaleNormal="70" zoomScaleSheetLayoutView="100" workbookViewId="0"/>
  </sheetViews>
  <sheetFormatPr baseColWidth="10" defaultColWidth="11.5703125" defaultRowHeight="15" x14ac:dyDescent="0.25"/>
  <cols>
    <col min="1" max="1" width="55.140625" style="848" customWidth="1"/>
    <col min="2" max="2" width="13.7109375" style="912" customWidth="1"/>
    <col min="3" max="3" width="12.42578125" style="912" customWidth="1"/>
    <col min="4" max="4" width="11.7109375" style="913" customWidth="1"/>
    <col min="5" max="5" width="13.140625" style="848" customWidth="1"/>
    <col min="6" max="6" width="13.5703125" style="848" customWidth="1"/>
    <col min="7" max="8" width="11.7109375" style="848" customWidth="1"/>
    <col min="9" max="9" width="2.5703125" style="848" customWidth="1"/>
    <col min="10" max="16384" width="11.5703125" style="848"/>
  </cols>
  <sheetData>
    <row r="1" spans="1:9" x14ac:dyDescent="0.25">
      <c r="A1" s="845" t="s">
        <v>707</v>
      </c>
      <c r="B1" s="846"/>
      <c r="C1" s="846"/>
      <c r="D1" s="847"/>
    </row>
    <row r="2" spans="1:9" ht="15.75" x14ac:dyDescent="0.25">
      <c r="A2" s="1127" t="s">
        <v>708</v>
      </c>
      <c r="B2" s="1127"/>
      <c r="C2" s="1127"/>
      <c r="D2" s="1127"/>
      <c r="E2" s="1127"/>
      <c r="F2" s="1127"/>
      <c r="G2" s="1127"/>
      <c r="H2" s="1127"/>
      <c r="I2" s="1127"/>
    </row>
    <row r="3" spans="1:9" ht="15.75" thickBot="1" x14ac:dyDescent="0.3">
      <c r="A3" s="849"/>
      <c r="B3" s="850"/>
      <c r="C3" s="850"/>
      <c r="D3" s="851"/>
    </row>
    <row r="4" spans="1:9" ht="15.75" thickBot="1" x14ac:dyDescent="0.3">
      <c r="A4" s="852"/>
      <c r="B4" s="1132" t="s">
        <v>867</v>
      </c>
      <c r="C4" s="1133"/>
      <c r="D4" s="1133"/>
      <c r="E4" s="1132" t="s">
        <v>868</v>
      </c>
      <c r="F4" s="1133"/>
      <c r="G4" s="1133"/>
      <c r="H4" s="1134"/>
    </row>
    <row r="5" spans="1:9" x14ac:dyDescent="0.25">
      <c r="A5" s="853" t="s">
        <v>709</v>
      </c>
      <c r="B5" s="854">
        <v>2025</v>
      </c>
      <c r="C5" s="855">
        <v>2026</v>
      </c>
      <c r="D5" s="856" t="s">
        <v>243</v>
      </c>
      <c r="E5" s="854">
        <v>2025</v>
      </c>
      <c r="F5" s="855">
        <v>2026</v>
      </c>
      <c r="G5" s="857" t="s">
        <v>243</v>
      </c>
      <c r="H5" s="858" t="s">
        <v>245</v>
      </c>
    </row>
    <row r="6" spans="1:9" x14ac:dyDescent="0.25">
      <c r="A6" s="859" t="s">
        <v>710</v>
      </c>
      <c r="B6" s="860">
        <f>SUM(B7:B17)</f>
        <v>228180.4688682066</v>
      </c>
      <c r="C6" s="860">
        <f>SUM(C7:C17)</f>
        <v>236515.08867999999</v>
      </c>
      <c r="D6" s="861">
        <f t="shared" ref="D6:D69" si="0">(C6-B6)/B6</f>
        <v>3.6526438275518339E-2</v>
      </c>
      <c r="E6" s="862">
        <f>SUM(E7:E17)</f>
        <v>1565092.1184596841</v>
      </c>
      <c r="F6" s="860">
        <f>SUM(F7:F17)</f>
        <v>1599114.6273238966</v>
      </c>
      <c r="G6" s="863">
        <f t="shared" ref="G6:G69" si="1">(F6-E6)/E6</f>
        <v>2.1738342723044611E-2</v>
      </c>
      <c r="H6" s="864">
        <f>SUM(H7:H17)</f>
        <v>0.99999999999999989</v>
      </c>
    </row>
    <row r="7" spans="1:9" x14ac:dyDescent="0.25">
      <c r="A7" s="865" t="s">
        <v>247</v>
      </c>
      <c r="B7" s="866">
        <v>26440.278171499998</v>
      </c>
      <c r="C7" s="866">
        <v>48268.890940999998</v>
      </c>
      <c r="D7" s="867">
        <f t="shared" si="0"/>
        <v>0.82558181226054883</v>
      </c>
      <c r="E7" s="868">
        <v>192952.37247950997</v>
      </c>
      <c r="F7" s="869">
        <v>297144.99793540005</v>
      </c>
      <c r="G7" s="870">
        <f t="shared" si="1"/>
        <v>0.53999141921385041</v>
      </c>
      <c r="H7" s="871">
        <f>(F7/$F$6)</f>
        <v>0.18581844781988482</v>
      </c>
    </row>
    <row r="8" spans="1:9" x14ac:dyDescent="0.25">
      <c r="A8" s="865" t="s">
        <v>250</v>
      </c>
      <c r="B8" s="866">
        <v>37704.023022000001</v>
      </c>
      <c r="C8" s="866">
        <v>35404.95966</v>
      </c>
      <c r="D8" s="867">
        <f t="shared" si="0"/>
        <v>-6.097660614779795E-2</v>
      </c>
      <c r="E8" s="868">
        <v>248346.78284</v>
      </c>
      <c r="F8" s="869">
        <v>245609.57144399997</v>
      </c>
      <c r="G8" s="872">
        <f t="shared" si="1"/>
        <v>-1.1021730842245316E-2</v>
      </c>
      <c r="H8" s="871">
        <f t="shared" ref="H8:H17" si="2">(F8/$F$6)</f>
        <v>0.15359097293420754</v>
      </c>
    </row>
    <row r="9" spans="1:9" x14ac:dyDescent="0.25">
      <c r="A9" s="865" t="s">
        <v>246</v>
      </c>
      <c r="B9" s="866">
        <v>31615.3752972</v>
      </c>
      <c r="C9" s="866">
        <v>37305.053629000002</v>
      </c>
      <c r="D9" s="873">
        <f t="shared" si="0"/>
        <v>0.17996554772208903</v>
      </c>
      <c r="E9" s="868">
        <v>233642.75613289999</v>
      </c>
      <c r="F9" s="869">
        <v>231023.47921039999</v>
      </c>
      <c r="G9" s="872">
        <f t="shared" si="1"/>
        <v>-1.1210606165808558E-2</v>
      </c>
      <c r="H9" s="871">
        <f t="shared" si="2"/>
        <v>0.14446961791414267</v>
      </c>
    </row>
    <row r="10" spans="1:9" x14ac:dyDescent="0.25">
      <c r="A10" s="865" t="s">
        <v>248</v>
      </c>
      <c r="B10" s="866">
        <v>33116.708421374002</v>
      </c>
      <c r="C10" s="866">
        <v>30875.902847999998</v>
      </c>
      <c r="D10" s="867">
        <f t="shared" si="0"/>
        <v>-6.7663897778190887E-2</v>
      </c>
      <c r="E10" s="868">
        <v>243380.69891262002</v>
      </c>
      <c r="F10" s="869">
        <v>218213.211363284</v>
      </c>
      <c r="G10" s="870">
        <f t="shared" si="1"/>
        <v>-0.10340790235947098</v>
      </c>
      <c r="H10" s="871">
        <f t="shared" si="2"/>
        <v>0.13645876764223072</v>
      </c>
    </row>
    <row r="11" spans="1:9" x14ac:dyDescent="0.25">
      <c r="A11" s="865" t="s">
        <v>249</v>
      </c>
      <c r="B11" s="866">
        <v>27453.265201506601</v>
      </c>
      <c r="C11" s="866">
        <v>23562.256100999999</v>
      </c>
      <c r="D11" s="867">
        <f t="shared" si="0"/>
        <v>-0.14173210625208504</v>
      </c>
      <c r="E11" s="868">
        <v>184069.67764183533</v>
      </c>
      <c r="F11" s="869">
        <v>172011.34069645099</v>
      </c>
      <c r="G11" s="870">
        <f t="shared" si="1"/>
        <v>-6.5509632547124733E-2</v>
      </c>
      <c r="H11" s="871">
        <f t="shared" si="2"/>
        <v>0.10756661077155573</v>
      </c>
    </row>
    <row r="12" spans="1:9" x14ac:dyDescent="0.25">
      <c r="A12" s="865" t="s">
        <v>251</v>
      </c>
      <c r="B12" s="866">
        <v>21357.734680000001</v>
      </c>
      <c r="C12" s="866">
        <v>17518.983456000002</v>
      </c>
      <c r="D12" s="873">
        <f t="shared" si="0"/>
        <v>-0.17973587936714641</v>
      </c>
      <c r="E12" s="868">
        <v>140494.53549799998</v>
      </c>
      <c r="F12" s="869">
        <v>133095.32702100003</v>
      </c>
      <c r="G12" s="870">
        <f t="shared" si="1"/>
        <v>-5.2665453861052702E-2</v>
      </c>
      <c r="H12" s="871">
        <f t="shared" si="2"/>
        <v>8.3230635719800661E-2</v>
      </c>
    </row>
    <row r="13" spans="1:9" x14ac:dyDescent="0.25">
      <c r="A13" s="865" t="s">
        <v>253</v>
      </c>
      <c r="B13" s="866">
        <v>11145.8635196</v>
      </c>
      <c r="C13" s="866">
        <v>8671.2794920000015</v>
      </c>
      <c r="D13" s="867">
        <f t="shared" si="0"/>
        <v>-0.22201815258624352</v>
      </c>
      <c r="E13" s="868">
        <v>79409.08502120999</v>
      </c>
      <c r="F13" s="869">
        <v>62348.940057900007</v>
      </c>
      <c r="G13" s="870">
        <f t="shared" si="1"/>
        <v>-0.21483870464888566</v>
      </c>
      <c r="H13" s="871">
        <f t="shared" si="2"/>
        <v>3.8989662774982163E-2</v>
      </c>
    </row>
    <row r="14" spans="1:9" x14ac:dyDescent="0.25">
      <c r="A14" s="865" t="s">
        <v>252</v>
      </c>
      <c r="B14" s="869">
        <v>12588.684010000001</v>
      </c>
      <c r="C14" s="869">
        <v>7954.7565290000002</v>
      </c>
      <c r="D14" s="867">
        <f t="shared" si="0"/>
        <v>-0.36810261321349985</v>
      </c>
      <c r="E14" s="868">
        <v>60670.537133999998</v>
      </c>
      <c r="F14" s="869">
        <v>55965.377896879996</v>
      </c>
      <c r="G14" s="870">
        <f t="shared" si="1"/>
        <v>-7.7552622069719787E-2</v>
      </c>
      <c r="H14" s="871">
        <f t="shared" si="2"/>
        <v>3.4997727455309151E-2</v>
      </c>
    </row>
    <row r="15" spans="1:9" x14ac:dyDescent="0.25">
      <c r="A15" s="865" t="s">
        <v>254</v>
      </c>
      <c r="B15" s="869">
        <v>5920.4644254000004</v>
      </c>
      <c r="C15" s="869">
        <v>6349.9115549999997</v>
      </c>
      <c r="D15" s="867">
        <f t="shared" si="0"/>
        <v>7.253605439424371E-2</v>
      </c>
      <c r="E15" s="868">
        <v>47923.471304950006</v>
      </c>
      <c r="F15" s="866">
        <v>46368.633556919995</v>
      </c>
      <c r="G15" s="874">
        <f t="shared" si="1"/>
        <v>-3.2444180392028753E-2</v>
      </c>
      <c r="H15" s="871">
        <f t="shared" si="2"/>
        <v>2.8996441383640815E-2</v>
      </c>
    </row>
    <row r="16" spans="1:9" x14ac:dyDescent="0.25">
      <c r="A16" s="865" t="s">
        <v>255</v>
      </c>
      <c r="B16" s="869">
        <v>4906.6627941999996</v>
      </c>
      <c r="C16" s="869">
        <v>4359.5020169999998</v>
      </c>
      <c r="D16" s="867">
        <f t="shared" si="0"/>
        <v>-0.11151383336282657</v>
      </c>
      <c r="E16" s="868">
        <v>30048.979637800003</v>
      </c>
      <c r="F16" s="866">
        <v>29210.991585100001</v>
      </c>
      <c r="G16" s="874">
        <f t="shared" si="1"/>
        <v>-2.7887404590798762E-2</v>
      </c>
      <c r="H16" s="871">
        <f t="shared" si="2"/>
        <v>1.8266977917639537E-2</v>
      </c>
    </row>
    <row r="17" spans="1:8" x14ac:dyDescent="0.25">
      <c r="A17" s="875" t="s">
        <v>869</v>
      </c>
      <c r="B17" s="876">
        <v>15931.409325425993</v>
      </c>
      <c r="C17" s="869">
        <v>16243.592451999997</v>
      </c>
      <c r="D17" s="867">
        <f t="shared" si="0"/>
        <v>1.9595449479524078E-2</v>
      </c>
      <c r="E17" s="877">
        <v>104153.22185685889</v>
      </c>
      <c r="F17" s="866">
        <v>108122.75655656145</v>
      </c>
      <c r="G17" s="874">
        <f t="shared" si="1"/>
        <v>3.8112452298000164E-2</v>
      </c>
      <c r="H17" s="878">
        <f t="shared" si="2"/>
        <v>6.7614137666606094E-2</v>
      </c>
    </row>
    <row r="18" spans="1:8" x14ac:dyDescent="0.25">
      <c r="A18" s="859" t="s">
        <v>711</v>
      </c>
      <c r="B18" s="860">
        <f>SUM(B19:B29)</f>
        <v>9286589.3074801713</v>
      </c>
      <c r="C18" s="860">
        <f>SUM(C19:C29)</f>
        <v>8449019.5969849993</v>
      </c>
      <c r="D18" s="861">
        <f t="shared" si="0"/>
        <v>-9.019131596791144E-2</v>
      </c>
      <c r="E18" s="862">
        <f>SUM(E19:E29)</f>
        <v>62264167.215438128</v>
      </c>
      <c r="F18" s="860">
        <f>SUM(F19:F29)</f>
        <v>58302799.220120519</v>
      </c>
      <c r="G18" s="863">
        <f t="shared" si="1"/>
        <v>-6.3621954207000203E-2</v>
      </c>
      <c r="H18" s="864">
        <f>SUM(H19:H29)</f>
        <v>1.0000000000000002</v>
      </c>
    </row>
    <row r="19" spans="1:8" x14ac:dyDescent="0.25">
      <c r="A19" s="865" t="s">
        <v>256</v>
      </c>
      <c r="B19" s="866">
        <v>1430734.9979999999</v>
      </c>
      <c r="C19" s="866">
        <v>1263342.1446</v>
      </c>
      <c r="D19" s="867">
        <f t="shared" si="0"/>
        <v>-0.1169978043690799</v>
      </c>
      <c r="E19" s="868">
        <v>8779240.8999000005</v>
      </c>
      <c r="F19" s="866">
        <v>9709154.3883999996</v>
      </c>
      <c r="G19" s="870">
        <f t="shared" si="1"/>
        <v>0.10592185578488809</v>
      </c>
      <c r="H19" s="871">
        <f>(F19/$F$18)</f>
        <v>0.16652981534803107</v>
      </c>
    </row>
    <row r="20" spans="1:8" x14ac:dyDescent="0.25">
      <c r="A20" s="865" t="s">
        <v>257</v>
      </c>
      <c r="B20" s="866">
        <v>764391.71025</v>
      </c>
      <c r="C20" s="869">
        <v>626600.45900000003</v>
      </c>
      <c r="D20" s="873">
        <f t="shared" si="0"/>
        <v>-0.18026261850083947</v>
      </c>
      <c r="E20" s="879">
        <v>5060104.2136799991</v>
      </c>
      <c r="F20" s="869">
        <v>3911597.9186800001</v>
      </c>
      <c r="G20" s="870">
        <f t="shared" si="1"/>
        <v>-0.22697285401652609</v>
      </c>
      <c r="H20" s="878">
        <f t="shared" ref="H20:H29" si="3">(F20/$F$18)</f>
        <v>6.7091082606718005E-2</v>
      </c>
    </row>
    <row r="21" spans="1:8" x14ac:dyDescent="0.25">
      <c r="A21" s="865" t="s">
        <v>259</v>
      </c>
      <c r="B21" s="866">
        <v>489048.462</v>
      </c>
      <c r="C21" s="869">
        <v>456241.30200000003</v>
      </c>
      <c r="D21" s="867">
        <f t="shared" si="0"/>
        <v>-6.7083658469822519E-2</v>
      </c>
      <c r="E21" s="879">
        <v>3194159.6429999997</v>
      </c>
      <c r="F21" s="869">
        <v>2945290.7610000004</v>
      </c>
      <c r="G21" s="870">
        <f t="shared" si="1"/>
        <v>-7.7913726868785477E-2</v>
      </c>
      <c r="H21" s="878">
        <f t="shared" si="3"/>
        <v>5.0517141550616478E-2</v>
      </c>
    </row>
    <row r="22" spans="1:8" x14ac:dyDescent="0.25">
      <c r="A22" s="865" t="s">
        <v>639</v>
      </c>
      <c r="B22" s="866">
        <v>585133.27099999995</v>
      </c>
      <c r="C22" s="869">
        <v>411298.03</v>
      </c>
      <c r="D22" s="873">
        <f t="shared" si="0"/>
        <v>-0.29708657773452768</v>
      </c>
      <c r="E22" s="879">
        <v>3319438.2920000004</v>
      </c>
      <c r="F22" s="869">
        <v>2673532.0530000003</v>
      </c>
      <c r="G22" s="870">
        <f t="shared" si="1"/>
        <v>-0.19458299332048556</v>
      </c>
      <c r="H22" s="878">
        <f t="shared" si="3"/>
        <v>4.5855980995117541E-2</v>
      </c>
    </row>
    <row r="23" spans="1:8" x14ac:dyDescent="0.25">
      <c r="A23" s="865" t="s">
        <v>713</v>
      </c>
      <c r="B23" s="869">
        <v>204368.84288568</v>
      </c>
      <c r="C23" s="869">
        <v>341572.480751</v>
      </c>
      <c r="D23" s="873">
        <f t="shared" si="0"/>
        <v>0.67135301021432636</v>
      </c>
      <c r="E23" s="879">
        <v>1830530.9561873451</v>
      </c>
      <c r="F23" s="869">
        <v>2342050.9133911217</v>
      </c>
      <c r="G23" s="870">
        <f t="shared" si="1"/>
        <v>0.27943802615017083</v>
      </c>
      <c r="H23" s="878">
        <f t="shared" si="3"/>
        <v>4.0170471138937541E-2</v>
      </c>
    </row>
    <row r="24" spans="1:8" x14ac:dyDescent="0.25">
      <c r="A24" s="865" t="s">
        <v>261</v>
      </c>
      <c r="B24" s="869">
        <v>360819</v>
      </c>
      <c r="C24" s="869">
        <v>322285.59999999998</v>
      </c>
      <c r="D24" s="873">
        <f t="shared" si="0"/>
        <v>-0.10679426526873591</v>
      </c>
      <c r="E24" s="879">
        <v>2554077.23</v>
      </c>
      <c r="F24" s="869">
        <v>2302781.71</v>
      </c>
      <c r="G24" s="870">
        <f t="shared" si="1"/>
        <v>-9.8389945710451371E-2</v>
      </c>
      <c r="H24" s="878">
        <f t="shared" si="3"/>
        <v>3.9496932236579498E-2</v>
      </c>
    </row>
    <row r="25" spans="1:8" x14ac:dyDescent="0.25">
      <c r="A25" s="865" t="s">
        <v>712</v>
      </c>
      <c r="B25" s="869">
        <v>290499.68023506302</v>
      </c>
      <c r="C25" s="869">
        <v>296896.94849099999</v>
      </c>
      <c r="D25" s="873">
        <f t="shared" si="0"/>
        <v>2.2021601713160258E-2</v>
      </c>
      <c r="E25" s="879">
        <v>2013347.7786582049</v>
      </c>
      <c r="F25" s="869">
        <v>2203407.0747961402</v>
      </c>
      <c r="G25" s="870">
        <f t="shared" si="1"/>
        <v>9.4399635349934535E-2</v>
      </c>
      <c r="H25" s="878">
        <f t="shared" si="3"/>
        <v>3.7792474877187988E-2</v>
      </c>
    </row>
    <row r="26" spans="1:8" x14ac:dyDescent="0.25">
      <c r="A26" s="865" t="s">
        <v>260</v>
      </c>
      <c r="B26" s="869">
        <v>396601.93702800001</v>
      </c>
      <c r="C26" s="869">
        <v>328475.65163600002</v>
      </c>
      <c r="D26" s="873">
        <f t="shared" si="0"/>
        <v>-0.17177496888319607</v>
      </c>
      <c r="E26" s="879">
        <v>2384553.3812250001</v>
      </c>
      <c r="F26" s="869">
        <v>1903878.8407410001</v>
      </c>
      <c r="G26" s="870">
        <f t="shared" si="1"/>
        <v>-0.20157843572244391</v>
      </c>
      <c r="H26" s="878">
        <f t="shared" si="3"/>
        <v>3.2655015989077316E-2</v>
      </c>
    </row>
    <row r="27" spans="1:8" x14ac:dyDescent="0.25">
      <c r="A27" s="865" t="s">
        <v>258</v>
      </c>
      <c r="B27" s="869">
        <v>349816.82694</v>
      </c>
      <c r="C27" s="869">
        <v>326985.92774000007</v>
      </c>
      <c r="D27" s="873">
        <f t="shared" si="0"/>
        <v>-6.5265297269178665E-2</v>
      </c>
      <c r="E27" s="879">
        <v>3234700.0777400006</v>
      </c>
      <c r="F27" s="869">
        <v>1888257.8544600001</v>
      </c>
      <c r="G27" s="870">
        <f t="shared" si="1"/>
        <v>-0.41624947937081203</v>
      </c>
      <c r="H27" s="878">
        <f t="shared" si="3"/>
        <v>3.238708740777501E-2</v>
      </c>
    </row>
    <row r="28" spans="1:8" x14ac:dyDescent="0.25">
      <c r="A28" s="865" t="s">
        <v>290</v>
      </c>
      <c r="B28" s="869">
        <v>198965.88</v>
      </c>
      <c r="C28" s="869">
        <v>255224.207112</v>
      </c>
      <c r="D28" s="867">
        <f t="shared" si="0"/>
        <v>0.28275364153894122</v>
      </c>
      <c r="E28" s="868">
        <v>1525503.5664479998</v>
      </c>
      <c r="F28" s="866">
        <v>1766423.2120379999</v>
      </c>
      <c r="G28" s="874">
        <f t="shared" si="1"/>
        <v>0.15792794647537939</v>
      </c>
      <c r="H28" s="878">
        <f t="shared" si="3"/>
        <v>3.0297399707498101E-2</v>
      </c>
    </row>
    <row r="29" spans="1:8" x14ac:dyDescent="0.25">
      <c r="A29" s="875" t="s">
        <v>870</v>
      </c>
      <c r="B29" s="876">
        <v>4216208.6991414288</v>
      </c>
      <c r="C29" s="869">
        <v>3820096.8456549975</v>
      </c>
      <c r="D29" s="873">
        <f t="shared" si="0"/>
        <v>-9.3949773778298468E-2</v>
      </c>
      <c r="E29" s="880">
        <v>28368511.176599573</v>
      </c>
      <c r="F29" s="869">
        <v>26656424.49361426</v>
      </c>
      <c r="G29" s="870">
        <f t="shared" si="1"/>
        <v>-6.0351657946630902E-2</v>
      </c>
      <c r="H29" s="878">
        <f t="shared" si="3"/>
        <v>0.45720659814246151</v>
      </c>
    </row>
    <row r="30" spans="1:8" x14ac:dyDescent="0.25">
      <c r="A30" s="859" t="s">
        <v>714</v>
      </c>
      <c r="B30" s="860">
        <f>SUM(B31:B41)</f>
        <v>131258.66800095563</v>
      </c>
      <c r="C30" s="860">
        <f>SUM(C31:C41)</f>
        <v>102140.65417499999</v>
      </c>
      <c r="D30" s="861">
        <f t="shared" si="0"/>
        <v>-0.22183688338010291</v>
      </c>
      <c r="E30" s="862">
        <f>SUM(E31:E41)</f>
        <v>847942.91200161166</v>
      </c>
      <c r="F30" s="860">
        <f>SUM(F31:F41)</f>
        <v>746053.50504866627</v>
      </c>
      <c r="G30" s="863">
        <f t="shared" si="1"/>
        <v>-0.12016069184708479</v>
      </c>
      <c r="H30" s="864">
        <f>SUM(H31:H41)</f>
        <v>0.99999999999999989</v>
      </c>
    </row>
    <row r="31" spans="1:8" x14ac:dyDescent="0.25">
      <c r="A31" s="865" t="s">
        <v>247</v>
      </c>
      <c r="B31" s="866">
        <v>47023.378405399999</v>
      </c>
      <c r="C31" s="866">
        <v>19233.156309999998</v>
      </c>
      <c r="D31" s="867">
        <f t="shared" si="0"/>
        <v>-0.59098735645520251</v>
      </c>
      <c r="E31" s="879">
        <v>303584.16167025</v>
      </c>
      <c r="F31" s="869">
        <v>171949.77364869998</v>
      </c>
      <c r="G31" s="870">
        <f t="shared" si="1"/>
        <v>-0.43360097344119664</v>
      </c>
      <c r="H31" s="878">
        <f>(F31/$F$30)</f>
        <v>0.23047914457218913</v>
      </c>
    </row>
    <row r="32" spans="1:8" x14ac:dyDescent="0.25">
      <c r="A32" s="865" t="s">
        <v>263</v>
      </c>
      <c r="B32" s="866">
        <v>14618.292059877</v>
      </c>
      <c r="C32" s="866">
        <v>10845.118243999999</v>
      </c>
      <c r="D32" s="867">
        <f t="shared" si="0"/>
        <v>-0.2581131776832723</v>
      </c>
      <c r="E32" s="879">
        <v>96550.170476792002</v>
      </c>
      <c r="F32" s="869">
        <v>82862.798898291992</v>
      </c>
      <c r="G32" s="870">
        <f t="shared" si="1"/>
        <v>-0.14176434397689724</v>
      </c>
      <c r="H32" s="878">
        <f t="shared" ref="H32:H41" si="4">(F32/$F$30)</f>
        <v>0.11106817183693377</v>
      </c>
    </row>
    <row r="33" spans="1:8" x14ac:dyDescent="0.25">
      <c r="A33" s="865" t="s">
        <v>264</v>
      </c>
      <c r="B33" s="866">
        <v>8432.112000000001</v>
      </c>
      <c r="C33" s="866">
        <v>6918.8033999999998</v>
      </c>
      <c r="D33" s="867">
        <f t="shared" si="0"/>
        <v>-0.17946969869470436</v>
      </c>
      <c r="E33" s="879">
        <v>51647.586500000005</v>
      </c>
      <c r="F33" s="869">
        <v>53411.672499999993</v>
      </c>
      <c r="G33" s="870">
        <f t="shared" si="1"/>
        <v>3.4156213669345195E-2</v>
      </c>
      <c r="H33" s="878">
        <f t="shared" si="4"/>
        <v>7.1592281436323874E-2</v>
      </c>
    </row>
    <row r="34" spans="1:8" x14ac:dyDescent="0.25">
      <c r="A34" s="865" t="s">
        <v>267</v>
      </c>
      <c r="B34" s="866">
        <v>6803.480517</v>
      </c>
      <c r="C34" s="866">
        <v>4723.339215</v>
      </c>
      <c r="D34" s="867">
        <f t="shared" si="0"/>
        <v>-0.30574663906250737</v>
      </c>
      <c r="E34" s="879">
        <v>32156.221278000001</v>
      </c>
      <c r="F34" s="869">
        <v>37969.789947999998</v>
      </c>
      <c r="G34" s="870">
        <f t="shared" si="1"/>
        <v>0.18079141263956308</v>
      </c>
      <c r="H34" s="878">
        <f t="shared" si="4"/>
        <v>5.0894191490358544E-2</v>
      </c>
    </row>
    <row r="35" spans="1:8" x14ac:dyDescent="0.25">
      <c r="A35" s="865" t="s">
        <v>251</v>
      </c>
      <c r="B35" s="869">
        <v>4274.03388</v>
      </c>
      <c r="C35" s="869">
        <v>4991.8371109999998</v>
      </c>
      <c r="D35" s="873">
        <f t="shared" si="0"/>
        <v>0.16794514296175861</v>
      </c>
      <c r="E35" s="879">
        <v>28616.711080999998</v>
      </c>
      <c r="F35" s="869">
        <v>37395.076810999999</v>
      </c>
      <c r="G35" s="870">
        <f t="shared" si="1"/>
        <v>0.30675662570561357</v>
      </c>
      <c r="H35" s="878">
        <f t="shared" si="4"/>
        <v>5.0123853795929367E-2</v>
      </c>
    </row>
    <row r="36" spans="1:8" x14ac:dyDescent="0.25">
      <c r="A36" s="865" t="s">
        <v>288</v>
      </c>
      <c r="B36" s="869">
        <v>4470.5531922099999</v>
      </c>
      <c r="C36" s="869">
        <v>5122.2058180000004</v>
      </c>
      <c r="D36" s="873">
        <f t="shared" si="0"/>
        <v>0.14576554573279971</v>
      </c>
      <c r="E36" s="879">
        <v>29279.718501110001</v>
      </c>
      <c r="F36" s="869">
        <v>34447.2394518</v>
      </c>
      <c r="G36" s="870">
        <f t="shared" si="1"/>
        <v>0.17648806802886774</v>
      </c>
      <c r="H36" s="878">
        <f t="shared" si="4"/>
        <v>4.6172612578977097E-2</v>
      </c>
    </row>
    <row r="37" spans="1:8" x14ac:dyDescent="0.25">
      <c r="A37" s="865" t="s">
        <v>268</v>
      </c>
      <c r="B37" s="869">
        <v>3893.0745082499998</v>
      </c>
      <c r="C37" s="869">
        <v>5094.4128229999997</v>
      </c>
      <c r="D37" s="873">
        <f t="shared" si="0"/>
        <v>0.30858343764142881</v>
      </c>
      <c r="E37" s="879">
        <v>24812.053538759999</v>
      </c>
      <c r="F37" s="869">
        <v>31455.530429589995</v>
      </c>
      <c r="G37" s="870">
        <f t="shared" si="1"/>
        <v>0.26775199724810883</v>
      </c>
      <c r="H37" s="878">
        <f t="shared" si="4"/>
        <v>4.2162566379924854E-2</v>
      </c>
    </row>
    <row r="38" spans="1:8" x14ac:dyDescent="0.25">
      <c r="A38" s="865" t="s">
        <v>265</v>
      </c>
      <c r="B38" s="869">
        <v>4709.3742300000004</v>
      </c>
      <c r="C38" s="869">
        <v>4554.5139400000007</v>
      </c>
      <c r="D38" s="873">
        <f t="shared" si="0"/>
        <v>-3.2883411348687747E-2</v>
      </c>
      <c r="E38" s="879">
        <v>31749.291926000002</v>
      </c>
      <c r="F38" s="869">
        <v>29045.899142000002</v>
      </c>
      <c r="G38" s="870">
        <f t="shared" si="1"/>
        <v>-8.5148128351994784E-2</v>
      </c>
      <c r="H38" s="878">
        <f t="shared" si="4"/>
        <v>3.8932729282071116E-2</v>
      </c>
    </row>
    <row r="39" spans="1:8" x14ac:dyDescent="0.25">
      <c r="A39" s="865" t="s">
        <v>752</v>
      </c>
      <c r="B39" s="869">
        <v>4552.1032715999991</v>
      </c>
      <c r="C39" s="869">
        <v>2348.6230229999996</v>
      </c>
      <c r="D39" s="873">
        <f t="shared" si="0"/>
        <v>-0.48405761405881015</v>
      </c>
      <c r="E39" s="879">
        <v>21790.840496700002</v>
      </c>
      <c r="F39" s="869">
        <v>28447.7039921</v>
      </c>
      <c r="G39" s="870">
        <f t="shared" si="1"/>
        <v>0.30548906529824355</v>
      </c>
      <c r="H39" s="878">
        <f t="shared" si="4"/>
        <v>3.8130916616019798E-2</v>
      </c>
    </row>
    <row r="40" spans="1:8" x14ac:dyDescent="0.25">
      <c r="A40" s="865" t="s">
        <v>266</v>
      </c>
      <c r="B40" s="869">
        <v>4254.5052203449995</v>
      </c>
      <c r="C40" s="869">
        <v>5749.4404340000001</v>
      </c>
      <c r="D40" s="873">
        <f t="shared" si="0"/>
        <v>0.35137698421575225</v>
      </c>
      <c r="E40" s="879">
        <v>29199.137352618</v>
      </c>
      <c r="F40" s="869">
        <v>27349.964812271002</v>
      </c>
      <c r="G40" s="870">
        <f t="shared" si="1"/>
        <v>-6.3329697655646666E-2</v>
      </c>
      <c r="H40" s="878">
        <f t="shared" si="4"/>
        <v>3.6659521907194736E-2</v>
      </c>
    </row>
    <row r="41" spans="1:8" x14ac:dyDescent="0.25">
      <c r="A41" s="875" t="s">
        <v>871</v>
      </c>
      <c r="B41" s="876">
        <v>28227.760716273602</v>
      </c>
      <c r="C41" s="869">
        <v>32559.203857</v>
      </c>
      <c r="D41" s="873">
        <f t="shared" si="0"/>
        <v>0.15344621857408886</v>
      </c>
      <c r="E41" s="880">
        <v>198557.01918038153</v>
      </c>
      <c r="F41" s="869">
        <v>211718.05541491331</v>
      </c>
      <c r="G41" s="874">
        <f t="shared" si="1"/>
        <v>6.6283409616335359E-2</v>
      </c>
      <c r="H41" s="878">
        <f t="shared" si="4"/>
        <v>0.28378401010407772</v>
      </c>
    </row>
    <row r="42" spans="1:8" x14ac:dyDescent="0.25">
      <c r="A42" s="859" t="s">
        <v>715</v>
      </c>
      <c r="B42" s="860">
        <f>SUM(B43:B53)</f>
        <v>301304.84401216073</v>
      </c>
      <c r="C42" s="860">
        <f>SUM(C43:C53)</f>
        <v>302718.58791891835</v>
      </c>
      <c r="D42" s="861">
        <f t="shared" si="0"/>
        <v>4.6920716173436648E-3</v>
      </c>
      <c r="E42" s="862">
        <f>SUM(E43:E53)</f>
        <v>2102663.7178525669</v>
      </c>
      <c r="F42" s="860">
        <f>SUM(F43:F53)</f>
        <v>2051671.2285484236</v>
      </c>
      <c r="G42" s="863">
        <f t="shared" si="1"/>
        <v>-2.4251376418965104E-2</v>
      </c>
      <c r="H42" s="864">
        <f>SUM(H43:H53)</f>
        <v>1</v>
      </c>
    </row>
    <row r="43" spans="1:8" x14ac:dyDescent="0.25">
      <c r="A43" s="865" t="s">
        <v>247</v>
      </c>
      <c r="B43" s="869">
        <v>45401.5433214402</v>
      </c>
      <c r="C43" s="869">
        <v>41046.510733999996</v>
      </c>
      <c r="D43" s="873">
        <f t="shared" si="0"/>
        <v>-9.592256713845243E-2</v>
      </c>
      <c r="E43" s="879">
        <v>293039.7509462288</v>
      </c>
      <c r="F43" s="869">
        <v>302617.18651793705</v>
      </c>
      <c r="G43" s="870">
        <f t="shared" si="1"/>
        <v>3.2683059348714974E-2</v>
      </c>
      <c r="H43" s="878">
        <f>(F43/$F$42)</f>
        <v>0.14749789454913861</v>
      </c>
    </row>
    <row r="44" spans="1:8" x14ac:dyDescent="0.25">
      <c r="A44" s="865" t="s">
        <v>262</v>
      </c>
      <c r="B44" s="869">
        <v>33812.951507596998</v>
      </c>
      <c r="C44" s="869">
        <v>36113.417808999999</v>
      </c>
      <c r="D44" s="873">
        <f t="shared" si="0"/>
        <v>6.8035063454491368E-2</v>
      </c>
      <c r="E44" s="879">
        <v>231495.41518653498</v>
      </c>
      <c r="F44" s="869">
        <v>238918.91414225742</v>
      </c>
      <c r="G44" s="870">
        <f t="shared" si="1"/>
        <v>3.2067585225135913E-2</v>
      </c>
      <c r="H44" s="878">
        <f t="shared" ref="H44:H53" si="5">(F44/$F$42)</f>
        <v>0.11645087712776221</v>
      </c>
    </row>
    <row r="45" spans="1:8" x14ac:dyDescent="0.25">
      <c r="A45" s="865" t="s">
        <v>251</v>
      </c>
      <c r="B45" s="869">
        <v>19966.953098749302</v>
      </c>
      <c r="C45" s="869">
        <v>19562.626187999998</v>
      </c>
      <c r="D45" s="873">
        <f t="shared" si="0"/>
        <v>-2.024980520310982E-2</v>
      </c>
      <c r="E45" s="879">
        <v>134828.42524112851</v>
      </c>
      <c r="F45" s="869">
        <v>130953.65198458989</v>
      </c>
      <c r="G45" s="870">
        <f t="shared" si="1"/>
        <v>-2.8738548637714498E-2</v>
      </c>
      <c r="H45" s="878">
        <f t="shared" si="5"/>
        <v>6.3827795683054356E-2</v>
      </c>
    </row>
    <row r="46" spans="1:8" x14ac:dyDescent="0.25">
      <c r="A46" s="865" t="s">
        <v>250</v>
      </c>
      <c r="B46" s="869">
        <v>13309.31241167</v>
      </c>
      <c r="C46" s="869">
        <v>16146.660593000001</v>
      </c>
      <c r="D46" s="873">
        <f t="shared" si="0"/>
        <v>0.21318518144048745</v>
      </c>
      <c r="E46" s="879">
        <v>86893.638741154602</v>
      </c>
      <c r="F46" s="869">
        <v>103808.6082217581</v>
      </c>
      <c r="G46" s="870">
        <f t="shared" si="1"/>
        <v>0.19466292038927152</v>
      </c>
      <c r="H46" s="878">
        <f t="shared" si="5"/>
        <v>5.0597097028651929E-2</v>
      </c>
    </row>
    <row r="47" spans="1:8" x14ac:dyDescent="0.25">
      <c r="A47" s="865" t="s">
        <v>248</v>
      </c>
      <c r="B47" s="869">
        <v>13893.590780262799</v>
      </c>
      <c r="C47" s="869">
        <v>13878.178148999999</v>
      </c>
      <c r="D47" s="873">
        <f t="shared" si="0"/>
        <v>-1.1093339012614866E-3</v>
      </c>
      <c r="E47" s="879">
        <v>104103.96626871219</v>
      </c>
      <c r="F47" s="869">
        <v>97420.385266986385</v>
      </c>
      <c r="G47" s="870">
        <f t="shared" si="1"/>
        <v>-6.4201021740845174E-2</v>
      </c>
      <c r="H47" s="881">
        <f t="shared" si="5"/>
        <v>4.7483429075482142E-2</v>
      </c>
    </row>
    <row r="48" spans="1:8" x14ac:dyDescent="0.25">
      <c r="A48" s="865" t="s">
        <v>263</v>
      </c>
      <c r="B48" s="869">
        <v>16443.792785001002</v>
      </c>
      <c r="C48" s="869">
        <v>14725.254002</v>
      </c>
      <c r="D48" s="873">
        <f t="shared" si="0"/>
        <v>-0.10450987831521118</v>
      </c>
      <c r="E48" s="879">
        <v>123500.83208306158</v>
      </c>
      <c r="F48" s="869">
        <v>96940.686127859604</v>
      </c>
      <c r="G48" s="870">
        <f t="shared" si="1"/>
        <v>-0.21506046159542244</v>
      </c>
      <c r="H48" s="881">
        <f t="shared" si="5"/>
        <v>4.724962010431176E-2</v>
      </c>
    </row>
    <row r="49" spans="1:8" x14ac:dyDescent="0.25">
      <c r="A49" s="865" t="s">
        <v>261</v>
      </c>
      <c r="B49" s="869">
        <v>14849.337187081899</v>
      </c>
      <c r="C49" s="869">
        <v>11690.477672000001</v>
      </c>
      <c r="D49" s="873">
        <f t="shared" si="0"/>
        <v>-0.21272730730567094</v>
      </c>
      <c r="E49" s="879">
        <v>106952.05378395249</v>
      </c>
      <c r="F49" s="869">
        <v>83563.152915768587</v>
      </c>
      <c r="G49" s="870">
        <f t="shared" si="1"/>
        <v>-0.21868585072176769</v>
      </c>
      <c r="H49" s="878">
        <f t="shared" si="5"/>
        <v>4.0729309722245456E-2</v>
      </c>
    </row>
    <row r="50" spans="1:8" x14ac:dyDescent="0.25">
      <c r="A50" s="865" t="s">
        <v>365</v>
      </c>
      <c r="B50" s="869">
        <v>12592.988665832499</v>
      </c>
      <c r="C50" s="869">
        <v>11602.282858</v>
      </c>
      <c r="D50" s="873">
        <f t="shared" si="0"/>
        <v>-7.8671222068236901E-2</v>
      </c>
      <c r="E50" s="879">
        <v>77762.174141124895</v>
      </c>
      <c r="F50" s="869">
        <v>76571.871859936815</v>
      </c>
      <c r="G50" s="870">
        <f t="shared" si="1"/>
        <v>-1.5306957326423093E-2</v>
      </c>
      <c r="H50" s="878">
        <f t="shared" si="5"/>
        <v>3.7321706711319493E-2</v>
      </c>
    </row>
    <row r="51" spans="1:8" ht="15.75" customHeight="1" x14ac:dyDescent="0.25">
      <c r="A51" s="865" t="s">
        <v>265</v>
      </c>
      <c r="B51" s="869">
        <v>12243.943109251599</v>
      </c>
      <c r="C51" s="869">
        <v>11189.458528000001</v>
      </c>
      <c r="D51" s="873">
        <f t="shared" si="0"/>
        <v>-8.6122956619654883E-2</v>
      </c>
      <c r="E51" s="879">
        <v>80239.839069085399</v>
      </c>
      <c r="F51" s="869">
        <v>74313.2352054066</v>
      </c>
      <c r="G51" s="870">
        <f t="shared" si="1"/>
        <v>-7.3861113537080691E-2</v>
      </c>
      <c r="H51" s="878">
        <f t="shared" si="5"/>
        <v>3.6220830204839349E-2</v>
      </c>
    </row>
    <row r="52" spans="1:8" x14ac:dyDescent="0.25">
      <c r="A52" s="865" t="s">
        <v>752</v>
      </c>
      <c r="B52" s="869">
        <v>8569.4142982408994</v>
      </c>
      <c r="C52" s="869">
        <v>8870.0574740000011</v>
      </c>
      <c r="D52" s="873">
        <f t="shared" si="0"/>
        <v>3.5083281691820727E-2</v>
      </c>
      <c r="E52" s="879">
        <v>60173.229647044194</v>
      </c>
      <c r="F52" s="869">
        <v>69469.94615953241</v>
      </c>
      <c r="G52" s="870">
        <f t="shared" si="1"/>
        <v>0.15449921114455065</v>
      </c>
      <c r="H52" s="878">
        <f t="shared" si="5"/>
        <v>3.3860174667791704E-2</v>
      </c>
    </row>
    <row r="53" spans="1:8" x14ac:dyDescent="0.25">
      <c r="A53" s="875" t="s">
        <v>872</v>
      </c>
      <c r="B53" s="876">
        <v>110221.01684703352</v>
      </c>
      <c r="C53" s="869">
        <v>117893.66391191835</v>
      </c>
      <c r="D53" s="873">
        <f t="shared" si="0"/>
        <v>6.9611470519574822E-2</v>
      </c>
      <c r="E53" s="880">
        <v>803674.39274453954</v>
      </c>
      <c r="F53" s="869">
        <v>777093.59014639095</v>
      </c>
      <c r="G53" s="870">
        <f t="shared" si="1"/>
        <v>-3.3074094232834049E-2</v>
      </c>
      <c r="H53" s="878">
        <f t="shared" si="5"/>
        <v>0.37876126512540309</v>
      </c>
    </row>
    <row r="54" spans="1:8" x14ac:dyDescent="0.25">
      <c r="A54" s="859" t="s">
        <v>716</v>
      </c>
      <c r="B54" s="860">
        <f>SUM(B55:B65)</f>
        <v>26804.970046064795</v>
      </c>
      <c r="C54" s="860">
        <f>SUM(C55:C65)</f>
        <v>26122.493079</v>
      </c>
      <c r="D54" s="863">
        <f>(C54-B54)/B54</f>
        <v>-2.5460836773626178E-2</v>
      </c>
      <c r="E54" s="862">
        <f>SUM(E55:E65)</f>
        <v>180178.03668610088</v>
      </c>
      <c r="F54" s="860">
        <f>SUM(F55:F65)</f>
        <v>165375.35404773499</v>
      </c>
      <c r="G54" s="863">
        <f t="shared" si="1"/>
        <v>-8.2155866001329264E-2</v>
      </c>
      <c r="H54" s="864">
        <f>SUM(H55:H65)</f>
        <v>1</v>
      </c>
    </row>
    <row r="55" spans="1:8" x14ac:dyDescent="0.25">
      <c r="A55" s="865" t="s">
        <v>263</v>
      </c>
      <c r="B55" s="866">
        <v>2498.0608063149998</v>
      </c>
      <c r="C55" s="866">
        <v>1925.9219909999999</v>
      </c>
      <c r="D55" s="867">
        <f t="shared" si="0"/>
        <v>-0.22903318200608064</v>
      </c>
      <c r="E55" s="868">
        <v>16794.906290555999</v>
      </c>
      <c r="F55" s="866">
        <v>14626.459411671</v>
      </c>
      <c r="G55" s="870">
        <f t="shared" si="1"/>
        <v>-0.12911336576521096</v>
      </c>
      <c r="H55" s="871">
        <f>(F55/$F$54)</f>
        <v>8.844400966451825E-2</v>
      </c>
    </row>
    <row r="56" spans="1:8" x14ac:dyDescent="0.25">
      <c r="A56" s="865" t="s">
        <v>265</v>
      </c>
      <c r="B56" s="866">
        <v>2402.8685459999997</v>
      </c>
      <c r="C56" s="866">
        <v>2358.3908219999998</v>
      </c>
      <c r="D56" s="867">
        <f t="shared" si="0"/>
        <v>-1.8510261026988307E-2</v>
      </c>
      <c r="E56" s="868">
        <v>16082.704029999999</v>
      </c>
      <c r="F56" s="866">
        <v>14196.972720999998</v>
      </c>
      <c r="G56" s="874">
        <f t="shared" si="1"/>
        <v>-0.11725213033097151</v>
      </c>
      <c r="H56" s="878">
        <f t="shared" ref="H56:H65" si="6">(F56/$F$54)</f>
        <v>8.5846967964174972E-2</v>
      </c>
    </row>
    <row r="57" spans="1:8" x14ac:dyDescent="0.25">
      <c r="A57" s="865" t="s">
        <v>266</v>
      </c>
      <c r="B57" s="866">
        <v>2471.1671703329998</v>
      </c>
      <c r="C57" s="866">
        <v>3161.2701529999999</v>
      </c>
      <c r="D57" s="867">
        <f t="shared" si="0"/>
        <v>0.2792619580544225</v>
      </c>
      <c r="E57" s="868">
        <v>14911.8405386182</v>
      </c>
      <c r="F57" s="866">
        <v>13955.863484760999</v>
      </c>
      <c r="G57" s="874">
        <f t="shared" si="1"/>
        <v>-6.4108588834587033E-2</v>
      </c>
      <c r="H57" s="878">
        <f t="shared" si="6"/>
        <v>8.4389016520156263E-2</v>
      </c>
    </row>
    <row r="58" spans="1:8" x14ac:dyDescent="0.25">
      <c r="A58" s="865" t="s">
        <v>269</v>
      </c>
      <c r="B58" s="866">
        <v>1883.4267584000002</v>
      </c>
      <c r="C58" s="866">
        <v>2291.9720859999998</v>
      </c>
      <c r="D58" s="867">
        <f t="shared" si="0"/>
        <v>0.21691596223633625</v>
      </c>
      <c r="E58" s="868">
        <v>12771.153926700001</v>
      </c>
      <c r="F58" s="866">
        <v>13642.109737499999</v>
      </c>
      <c r="G58" s="874">
        <f t="shared" si="1"/>
        <v>6.8197111693966458E-2</v>
      </c>
      <c r="H58" s="878">
        <f t="shared" si="6"/>
        <v>8.2491794596927986E-2</v>
      </c>
    </row>
    <row r="59" spans="1:8" x14ac:dyDescent="0.25">
      <c r="A59" s="865" t="s">
        <v>262</v>
      </c>
      <c r="B59" s="869">
        <v>1838.1777520000001</v>
      </c>
      <c r="C59" s="869">
        <v>1848.369389</v>
      </c>
      <c r="D59" s="867">
        <f t="shared" si="0"/>
        <v>5.5444240846191572E-3</v>
      </c>
      <c r="E59" s="868">
        <v>11953.990322599999</v>
      </c>
      <c r="F59" s="866">
        <v>12428.849136299999</v>
      </c>
      <c r="G59" s="874">
        <f t="shared" si="1"/>
        <v>3.9723874696655982E-2</v>
      </c>
      <c r="H59" s="878">
        <f t="shared" si="6"/>
        <v>7.5155389434343758E-2</v>
      </c>
    </row>
    <row r="60" spans="1:8" x14ac:dyDescent="0.25">
      <c r="A60" s="865" t="s">
        <v>717</v>
      </c>
      <c r="B60" s="869">
        <v>1401.988681</v>
      </c>
      <c r="C60" s="869">
        <v>1242.5934999999999</v>
      </c>
      <c r="D60" s="867">
        <f t="shared" si="0"/>
        <v>-0.1136922024836234</v>
      </c>
      <c r="E60" s="879">
        <v>9550.4767740000007</v>
      </c>
      <c r="F60" s="869">
        <v>8566.9340489999995</v>
      </c>
      <c r="G60" s="870">
        <f t="shared" si="1"/>
        <v>-0.10298362566333603</v>
      </c>
      <c r="H60" s="878">
        <f t="shared" si="6"/>
        <v>5.1802967245815755E-2</v>
      </c>
    </row>
    <row r="61" spans="1:8" x14ac:dyDescent="0.25">
      <c r="A61" s="865" t="s">
        <v>272</v>
      </c>
      <c r="B61" s="869">
        <v>1358.530524</v>
      </c>
      <c r="C61" s="869">
        <v>1352.1978360000001</v>
      </c>
      <c r="D61" s="867">
        <f t="shared" si="0"/>
        <v>-4.6614248911789353E-3</v>
      </c>
      <c r="E61" s="879">
        <v>7201.060434</v>
      </c>
      <c r="F61" s="869">
        <v>8405.5245670000004</v>
      </c>
      <c r="G61" s="870">
        <f t="shared" si="1"/>
        <v>0.16726205036595593</v>
      </c>
      <c r="H61" s="878">
        <f t="shared" si="6"/>
        <v>5.0826948280175872E-2</v>
      </c>
    </row>
    <row r="62" spans="1:8" x14ac:dyDescent="0.25">
      <c r="A62" s="865" t="s">
        <v>270</v>
      </c>
      <c r="B62" s="869">
        <v>1081.6554719999999</v>
      </c>
      <c r="C62" s="869">
        <v>1284.28973</v>
      </c>
      <c r="D62" s="867">
        <f t="shared" si="0"/>
        <v>0.18733715424683772</v>
      </c>
      <c r="E62" s="879">
        <v>9563.211418400002</v>
      </c>
      <c r="F62" s="869">
        <v>8097.9155260000007</v>
      </c>
      <c r="G62" s="870">
        <f t="shared" si="1"/>
        <v>-0.15322215815293105</v>
      </c>
      <c r="H62" s="878">
        <f t="shared" si="6"/>
        <v>4.8966882475502169E-2</v>
      </c>
    </row>
    <row r="63" spans="1:8" x14ac:dyDescent="0.25">
      <c r="A63" s="865" t="s">
        <v>365</v>
      </c>
      <c r="B63" s="869">
        <v>1483.9098158520001</v>
      </c>
      <c r="C63" s="869">
        <v>1081.26439</v>
      </c>
      <c r="D63" s="867">
        <f t="shared" si="0"/>
        <v>-0.27134090060642774</v>
      </c>
      <c r="E63" s="879">
        <v>9235.9519969370012</v>
      </c>
      <c r="F63" s="869">
        <v>7455.0426564729996</v>
      </c>
      <c r="G63" s="870">
        <f t="shared" si="1"/>
        <v>-0.19282358126748819</v>
      </c>
      <c r="H63" s="881">
        <f t="shared" si="6"/>
        <v>4.5079526507445171E-2</v>
      </c>
    </row>
    <row r="64" spans="1:8" x14ac:dyDescent="0.25">
      <c r="A64" s="865" t="s">
        <v>769</v>
      </c>
      <c r="B64" s="869">
        <v>814.17752000000007</v>
      </c>
      <c r="C64" s="869">
        <v>665.39927999999998</v>
      </c>
      <c r="D64" s="867">
        <f t="shared" si="0"/>
        <v>-0.18273439924993273</v>
      </c>
      <c r="E64" s="879">
        <v>7746.7608202000001</v>
      </c>
      <c r="F64" s="869">
        <v>7441.781693500001</v>
      </c>
      <c r="G64" s="870">
        <f t="shared" si="1"/>
        <v>-3.9368599828815347E-2</v>
      </c>
      <c r="H64" s="881">
        <f t="shared" si="6"/>
        <v>4.4999339450254229E-2</v>
      </c>
    </row>
    <row r="65" spans="1:8" x14ac:dyDescent="0.25">
      <c r="A65" s="875" t="s">
        <v>871</v>
      </c>
      <c r="B65" s="876">
        <v>9571.0070001647964</v>
      </c>
      <c r="C65" s="869">
        <v>8910.8239020000019</v>
      </c>
      <c r="D65" s="873">
        <f t="shared" si="0"/>
        <v>-6.8977391632189522E-2</v>
      </c>
      <c r="E65" s="880">
        <v>64365.980134089696</v>
      </c>
      <c r="F65" s="869">
        <v>56557.90106453</v>
      </c>
      <c r="G65" s="870">
        <f t="shared" si="1"/>
        <v>-0.12130754558997786</v>
      </c>
      <c r="H65" s="878">
        <f t="shared" si="6"/>
        <v>0.34199715786068563</v>
      </c>
    </row>
    <row r="66" spans="1:8" x14ac:dyDescent="0.25">
      <c r="A66" s="882" t="s">
        <v>718</v>
      </c>
      <c r="B66" s="860">
        <f>SUM(B67:B68)</f>
        <v>1040961.796982</v>
      </c>
      <c r="C66" s="860">
        <f>SUM(C67:C68)</f>
        <v>1066370.64986</v>
      </c>
      <c r="D66" s="863">
        <f>(C66-B66)/B66</f>
        <v>2.4409015731092547E-2</v>
      </c>
      <c r="E66" s="862">
        <f>SUM(E67:E68)</f>
        <v>6092975.9230459994</v>
      </c>
      <c r="F66" s="860">
        <f>SUM(F67:F68)</f>
        <v>8195647.5473280009</v>
      </c>
      <c r="G66" s="863">
        <f>(F66-E66)/E66</f>
        <v>0.34509764207813154</v>
      </c>
      <c r="H66" s="864">
        <f>SUM(H67:H68)</f>
        <v>1</v>
      </c>
    </row>
    <row r="67" spans="1:8" x14ac:dyDescent="0.25">
      <c r="A67" s="865" t="s">
        <v>273</v>
      </c>
      <c r="B67" s="866">
        <v>1018129.4808</v>
      </c>
      <c r="C67" s="883">
        <v>1045094.9774</v>
      </c>
      <c r="D67" s="867">
        <f t="shared" si="0"/>
        <v>2.6485331294809074E-2</v>
      </c>
      <c r="E67" s="868">
        <v>5962035.7491799993</v>
      </c>
      <c r="F67" s="866">
        <v>8052387.5045000007</v>
      </c>
      <c r="G67" s="874">
        <f t="shared" si="1"/>
        <v>0.35061040276511291</v>
      </c>
      <c r="H67" s="871">
        <f>(F67/$F$66)</f>
        <v>0.98251998490653658</v>
      </c>
    </row>
    <row r="68" spans="1:8" x14ac:dyDescent="0.25">
      <c r="A68" s="865" t="s">
        <v>267</v>
      </c>
      <c r="B68" s="866">
        <v>22832.316181999999</v>
      </c>
      <c r="C68" s="866">
        <v>21275.672460000002</v>
      </c>
      <c r="D68" s="867">
        <f t="shared" si="0"/>
        <v>-6.8177214680794712E-2</v>
      </c>
      <c r="E68" s="884">
        <v>130940.17386599998</v>
      </c>
      <c r="F68" s="885">
        <v>143260.04282800001</v>
      </c>
      <c r="G68" s="874">
        <f t="shared" si="1"/>
        <v>9.4087769996454906E-2</v>
      </c>
      <c r="H68" s="878">
        <f>(F68/$F$66)</f>
        <v>1.7480015093463429E-2</v>
      </c>
    </row>
    <row r="69" spans="1:8" x14ac:dyDescent="0.25">
      <c r="A69" s="882" t="s">
        <v>719</v>
      </c>
      <c r="B69" s="860">
        <f>SUM(B70:B70)</f>
        <v>3033.0752000000002</v>
      </c>
      <c r="C69" s="860">
        <f>SUM(C70:C70)</f>
        <v>3230.7702250000002</v>
      </c>
      <c r="D69" s="861">
        <f t="shared" si="0"/>
        <v>6.5179730789398163E-2</v>
      </c>
      <c r="E69" s="862">
        <f>SUM(E70:E70)</f>
        <v>19479.14014</v>
      </c>
      <c r="F69" s="860">
        <f>SUM(F70:F70)</f>
        <v>20745.130567</v>
      </c>
      <c r="G69" s="863">
        <f t="shared" si="1"/>
        <v>6.4992110426903102E-2</v>
      </c>
      <c r="H69" s="864">
        <f>SUM(H70)</f>
        <v>1</v>
      </c>
    </row>
    <row r="70" spans="1:8" x14ac:dyDescent="0.25">
      <c r="A70" s="865" t="s">
        <v>274</v>
      </c>
      <c r="B70" s="886">
        <v>3033.0752000000002</v>
      </c>
      <c r="C70" s="869">
        <v>3230.7702250000002</v>
      </c>
      <c r="D70" s="873">
        <f t="shared" ref="D70:D83" si="7">(C70-B70)/B70</f>
        <v>6.5179730789398163E-2</v>
      </c>
      <c r="E70" s="886">
        <v>19479.14014</v>
      </c>
      <c r="F70" s="869">
        <v>20745.130567</v>
      </c>
      <c r="G70" s="870">
        <f t="shared" ref="G70:G102" si="8">(F70-E70)/E70</f>
        <v>6.4992110426903102E-2</v>
      </c>
      <c r="H70" s="878">
        <f>(F70/$F$69)</f>
        <v>1</v>
      </c>
    </row>
    <row r="71" spans="1:8" x14ac:dyDescent="0.25">
      <c r="A71" s="882" t="s">
        <v>720</v>
      </c>
      <c r="B71" s="860">
        <f>SUM(B72:B76)</f>
        <v>3136.8209697599996</v>
      </c>
      <c r="C71" s="860">
        <f>SUM(C72:C76)</f>
        <v>3606.7932000000001</v>
      </c>
      <c r="D71" s="861">
        <f t="shared" si="7"/>
        <v>0.14982437148013533</v>
      </c>
      <c r="E71" s="862">
        <f>SUM(E72:E76)</f>
        <v>22794.191209574903</v>
      </c>
      <c r="F71" s="860">
        <f>SUM(F72:F76)</f>
        <v>22384.038452193403</v>
      </c>
      <c r="G71" s="863">
        <f t="shared" si="8"/>
        <v>-1.7993740317893438E-2</v>
      </c>
      <c r="H71" s="864">
        <f>SUM(H72:H76)</f>
        <v>1</v>
      </c>
    </row>
    <row r="72" spans="1:8" x14ac:dyDescent="0.25">
      <c r="A72" s="865" t="s">
        <v>248</v>
      </c>
      <c r="B72" s="866">
        <v>1234.8022145999998</v>
      </c>
      <c r="C72" s="866">
        <v>1214.6628940000001</v>
      </c>
      <c r="D72" s="867">
        <f t="shared" si="7"/>
        <v>-1.6309754195349978E-2</v>
      </c>
      <c r="E72" s="868">
        <v>8450.0727282000007</v>
      </c>
      <c r="F72" s="866">
        <v>7989.6873672000011</v>
      </c>
      <c r="G72" s="874">
        <f t="shared" si="8"/>
        <v>-5.4483005745451021E-2</v>
      </c>
      <c r="H72" s="871">
        <f>(F72/$F$71)</f>
        <v>0.35693681389370091</v>
      </c>
    </row>
    <row r="73" spans="1:8" x14ac:dyDescent="0.25">
      <c r="A73" s="865" t="s">
        <v>246</v>
      </c>
      <c r="B73" s="866">
        <v>776.54232479999996</v>
      </c>
      <c r="C73" s="866">
        <v>1012.2219</v>
      </c>
      <c r="D73" s="867">
        <f t="shared" si="7"/>
        <v>0.30349868599976154</v>
      </c>
      <c r="E73" s="868">
        <v>5477.1723153000003</v>
      </c>
      <c r="F73" s="866">
        <v>6229.1810611000001</v>
      </c>
      <c r="G73" s="874">
        <f t="shared" si="8"/>
        <v>0.1372987195782264</v>
      </c>
      <c r="H73" s="871">
        <f t="shared" ref="H73:H76" si="9">(F73/$F$71)</f>
        <v>0.2782867387582425</v>
      </c>
    </row>
    <row r="74" spans="1:8" x14ac:dyDescent="0.25">
      <c r="A74" s="865" t="s">
        <v>249</v>
      </c>
      <c r="B74" s="866">
        <v>371.61218952000002</v>
      </c>
      <c r="C74" s="866">
        <v>458.07126</v>
      </c>
      <c r="D74" s="867">
        <f t="shared" si="7"/>
        <v>0.2326594038577596</v>
      </c>
      <c r="E74" s="884">
        <v>2737.8362086048996</v>
      </c>
      <c r="F74" s="885">
        <v>3477.0579344434</v>
      </c>
      <c r="G74" s="874">
        <f t="shared" si="8"/>
        <v>0.27000217307198976</v>
      </c>
      <c r="H74" s="871">
        <f t="shared" si="9"/>
        <v>0.15533648862646071</v>
      </c>
    </row>
    <row r="75" spans="1:8" x14ac:dyDescent="0.25">
      <c r="A75" s="865" t="s">
        <v>250</v>
      </c>
      <c r="B75" s="869">
        <v>289.52709599999997</v>
      </c>
      <c r="C75" s="869">
        <v>336.65199000000001</v>
      </c>
      <c r="D75" s="867">
        <f t="shared" si="7"/>
        <v>0.16276505602087082</v>
      </c>
      <c r="E75" s="884">
        <v>1672.6255639999999</v>
      </c>
      <c r="F75" s="885">
        <v>1983.2182460000001</v>
      </c>
      <c r="G75" s="874">
        <f>(F75-E75)/E75</f>
        <v>0.18569169853965009</v>
      </c>
      <c r="H75" s="871">
        <f t="shared" si="9"/>
        <v>8.8599662220722519E-2</v>
      </c>
    </row>
    <row r="76" spans="1:8" x14ac:dyDescent="0.25">
      <c r="A76" s="865" t="s">
        <v>757</v>
      </c>
      <c r="B76" s="887">
        <v>464.33714484000001</v>
      </c>
      <c r="C76" s="869">
        <v>585.18515600000001</v>
      </c>
      <c r="D76" s="870">
        <f t="shared" si="7"/>
        <v>0.26025919421467231</v>
      </c>
      <c r="E76" s="888">
        <v>4456.4843934699993</v>
      </c>
      <c r="F76" s="885">
        <v>2704.8938434499996</v>
      </c>
      <c r="G76" s="874">
        <f t="shared" si="8"/>
        <v>-0.39304312443830647</v>
      </c>
      <c r="H76" s="871">
        <f t="shared" si="9"/>
        <v>0.12084029650087329</v>
      </c>
    </row>
    <row r="77" spans="1:8" x14ac:dyDescent="0.25">
      <c r="A77" s="882" t="s">
        <v>721</v>
      </c>
      <c r="B77" s="860">
        <f>SUM(B78:B85)</f>
        <v>2570.5636897999993</v>
      </c>
      <c r="C77" s="860">
        <f>SUM(C78:C85)</f>
        <v>2277.090549</v>
      </c>
      <c r="D77" s="863">
        <f t="shared" si="7"/>
        <v>-0.11416684284637693</v>
      </c>
      <c r="E77" s="860">
        <f>SUM(E78:E85)</f>
        <v>16256.438501800003</v>
      </c>
      <c r="F77" s="860">
        <f>SUM(F78:F85)</f>
        <v>15178.435844199998</v>
      </c>
      <c r="G77" s="863">
        <f t="shared" si="8"/>
        <v>-6.6312351102035233E-2</v>
      </c>
      <c r="H77" s="864">
        <f>SUM(H78:H85)</f>
        <v>1.0000000000000002</v>
      </c>
    </row>
    <row r="78" spans="1:8" x14ac:dyDescent="0.25">
      <c r="A78" s="865" t="s">
        <v>255</v>
      </c>
      <c r="B78" s="889">
        <v>1742.4884334999999</v>
      </c>
      <c r="C78" s="869">
        <v>1464.6457539999999</v>
      </c>
      <c r="D78" s="867">
        <f t="shared" si="7"/>
        <v>-0.15945166358546164</v>
      </c>
      <c r="E78" s="890">
        <v>10556.055878000001</v>
      </c>
      <c r="F78" s="866">
        <v>9439.0423360000004</v>
      </c>
      <c r="G78" s="874">
        <f t="shared" si="8"/>
        <v>-0.10581731992608921</v>
      </c>
      <c r="H78" s="871">
        <f>(F78/$F$77)</f>
        <v>0.62187187355058449</v>
      </c>
    </row>
    <row r="79" spans="1:8" x14ac:dyDescent="0.25">
      <c r="A79" s="865" t="s">
        <v>251</v>
      </c>
      <c r="B79" s="869">
        <v>675.18524000000002</v>
      </c>
      <c r="C79" s="869">
        <v>697.89532599999995</v>
      </c>
      <c r="D79" s="867">
        <f t="shared" si="7"/>
        <v>3.3635341317591501E-2</v>
      </c>
      <c r="E79" s="868">
        <v>4475.3876280000004</v>
      </c>
      <c r="F79" s="866">
        <v>4918.4245969999993</v>
      </c>
      <c r="G79" s="874">
        <f t="shared" si="8"/>
        <v>9.8994099690530496E-2</v>
      </c>
      <c r="H79" s="871">
        <f t="shared" ref="H79:H83" si="10">(F79/$F$77)</f>
        <v>0.32404027974196259</v>
      </c>
    </row>
    <row r="80" spans="1:8" x14ac:dyDescent="0.25">
      <c r="A80" s="865" t="s">
        <v>271</v>
      </c>
      <c r="B80" s="869">
        <v>94.438706999999994</v>
      </c>
      <c r="C80" s="869">
        <v>83.964039999999997</v>
      </c>
      <c r="D80" s="873">
        <f t="shared" si="7"/>
        <v>-0.1109149768431285</v>
      </c>
      <c r="E80" s="879">
        <v>802.49481100000003</v>
      </c>
      <c r="F80" s="869">
        <v>569.47545909999997</v>
      </c>
      <c r="G80" s="870">
        <f t="shared" si="8"/>
        <v>-0.29036867118135179</v>
      </c>
      <c r="H80" s="878">
        <f t="shared" si="10"/>
        <v>3.7518718328121314E-2</v>
      </c>
    </row>
    <row r="81" spans="1:8" x14ac:dyDescent="0.25">
      <c r="A81" s="865" t="s">
        <v>262</v>
      </c>
      <c r="B81" s="869">
        <v>54.096689100000006</v>
      </c>
      <c r="C81" s="869">
        <v>24.834766999999999</v>
      </c>
      <c r="D81" s="873">
        <f t="shared" si="7"/>
        <v>-0.54091890995229142</v>
      </c>
      <c r="E81" s="879">
        <v>398.4386106</v>
      </c>
      <c r="F81" s="869">
        <v>224.82733110000004</v>
      </c>
      <c r="G81" s="870">
        <f t="shared" si="8"/>
        <v>-0.43572905557160369</v>
      </c>
      <c r="H81" s="878">
        <f t="shared" si="10"/>
        <v>1.4812285890835802E-2</v>
      </c>
    </row>
    <row r="82" spans="1:8" x14ac:dyDescent="0.25">
      <c r="A82" s="865" t="s">
        <v>683</v>
      </c>
      <c r="B82" s="869">
        <v>3.8618250000000001</v>
      </c>
      <c r="C82" s="869">
        <v>5.3319619999999999</v>
      </c>
      <c r="D82" s="873">
        <f t="shared" si="7"/>
        <v>0.38068452091951338</v>
      </c>
      <c r="E82" s="879">
        <v>16.077293999999998</v>
      </c>
      <c r="F82" s="869">
        <v>24.046420999999999</v>
      </c>
      <c r="G82" s="870">
        <f t="shared" si="8"/>
        <v>0.49567588923857464</v>
      </c>
      <c r="H82" s="878">
        <f t="shared" si="10"/>
        <v>1.5842489467838444E-3</v>
      </c>
    </row>
    <row r="83" spans="1:8" x14ac:dyDescent="0.25">
      <c r="A83" s="865" t="s">
        <v>722</v>
      </c>
      <c r="B83" s="891">
        <v>0.39200000000000002</v>
      </c>
      <c r="C83" s="891">
        <v>0.41870000000000002</v>
      </c>
      <c r="D83" s="873">
        <f t="shared" si="7"/>
        <v>6.8112244897959182E-2</v>
      </c>
      <c r="E83" s="879">
        <v>5.2055000000000007</v>
      </c>
      <c r="F83" s="869">
        <v>2.6196999999999999</v>
      </c>
      <c r="G83" s="870">
        <f t="shared" si="8"/>
        <v>-0.49674382864278177</v>
      </c>
      <c r="H83" s="881">
        <f t="shared" si="10"/>
        <v>1.7259354171207588E-4</v>
      </c>
    </row>
    <row r="84" spans="1:8" x14ac:dyDescent="0.25">
      <c r="A84" s="865" t="s">
        <v>723</v>
      </c>
      <c r="B84" s="869">
        <v>0</v>
      </c>
      <c r="C84" s="869">
        <v>0</v>
      </c>
      <c r="D84" s="873" t="s">
        <v>215</v>
      </c>
      <c r="E84" s="879">
        <v>2.6779850000000001</v>
      </c>
      <c r="F84" s="869">
        <v>0</v>
      </c>
      <c r="G84" s="870" t="s">
        <v>215</v>
      </c>
      <c r="H84" s="881" t="s">
        <v>215</v>
      </c>
    </row>
    <row r="85" spans="1:8" x14ac:dyDescent="0.25">
      <c r="A85" s="865" t="s">
        <v>873</v>
      </c>
      <c r="B85" s="892">
        <v>0.1007952</v>
      </c>
      <c r="C85" s="869">
        <v>0</v>
      </c>
      <c r="D85" s="873" t="s">
        <v>215</v>
      </c>
      <c r="E85" s="893">
        <v>0.1007952</v>
      </c>
      <c r="F85" s="869">
        <v>0</v>
      </c>
      <c r="G85" s="870" t="s">
        <v>215</v>
      </c>
      <c r="H85" s="878" t="s">
        <v>215</v>
      </c>
    </row>
    <row r="86" spans="1:8" x14ac:dyDescent="0.25">
      <c r="A86" s="882" t="s">
        <v>724</v>
      </c>
      <c r="B86" s="860">
        <f>SUM(B87:B92)</f>
        <v>24.658781080000001</v>
      </c>
      <c r="C86" s="860">
        <f>SUM(C87:C92)</f>
        <v>24.117539999999998</v>
      </c>
      <c r="D86" s="861">
        <f>(C86-B86)/B86</f>
        <v>-2.1949222804000922E-2</v>
      </c>
      <c r="E86" s="862">
        <f>SUM(E87:E92)</f>
        <v>151.99251388000002</v>
      </c>
      <c r="F86" s="860">
        <f>SUM(F87:F92)</f>
        <v>166.61116560000002</v>
      </c>
      <c r="G86" s="863">
        <f t="shared" si="8"/>
        <v>9.6180077207892026E-2</v>
      </c>
      <c r="H86" s="864">
        <f>SUM(H87:H92)</f>
        <v>0.99999999999999978</v>
      </c>
    </row>
    <row r="87" spans="1:8" x14ac:dyDescent="0.25">
      <c r="A87" s="865" t="s">
        <v>265</v>
      </c>
      <c r="B87" s="869">
        <v>18.831792</v>
      </c>
      <c r="C87" s="869">
        <v>16.106933000000001</v>
      </c>
      <c r="D87" s="867">
        <f>(C87-B87)/B87</f>
        <v>-0.14469462067125627</v>
      </c>
      <c r="E87" s="868">
        <v>109.41370000000001</v>
      </c>
      <c r="F87" s="866">
        <v>109.0395</v>
      </c>
      <c r="G87" s="874">
        <f t="shared" si="8"/>
        <v>-3.4200470325014311E-3</v>
      </c>
      <c r="H87" s="871">
        <f>(F87/$F$86)</f>
        <v>0.65445493768275986</v>
      </c>
    </row>
    <row r="88" spans="1:8" x14ac:dyDescent="0.25">
      <c r="A88" s="865" t="s">
        <v>536</v>
      </c>
      <c r="B88" s="869">
        <v>3.8742030000000001</v>
      </c>
      <c r="C88" s="869">
        <v>5.480607</v>
      </c>
      <c r="D88" s="873">
        <f>(C88-B88)/B88</f>
        <v>0.41464115329010892</v>
      </c>
      <c r="E88" s="879">
        <v>29.975221800000003</v>
      </c>
      <c r="F88" s="869">
        <v>38.166221399999998</v>
      </c>
      <c r="G88" s="870">
        <f t="shared" si="8"/>
        <v>0.27325901555130422</v>
      </c>
      <c r="H88" s="878">
        <f t="shared" ref="H88:H91" si="11">(F88/$F$86)</f>
        <v>0.22907361137866017</v>
      </c>
    </row>
    <row r="89" spans="1:8" x14ac:dyDescent="0.25">
      <c r="A89" s="865" t="s">
        <v>272</v>
      </c>
      <c r="B89" s="869">
        <v>1.4939100000000001</v>
      </c>
      <c r="C89" s="869">
        <v>2.5247000000000002</v>
      </c>
      <c r="D89" s="873">
        <f>(C89-B89)/B89</f>
        <v>0.68999471186349914</v>
      </c>
      <c r="E89" s="879">
        <v>9.4155700000000007</v>
      </c>
      <c r="F89" s="869">
        <v>15.616754999999998</v>
      </c>
      <c r="G89" s="870">
        <f t="shared" si="8"/>
        <v>0.65860962214714525</v>
      </c>
      <c r="H89" s="878">
        <f t="shared" si="11"/>
        <v>9.3731743270392173E-2</v>
      </c>
    </row>
    <row r="90" spans="1:8" x14ac:dyDescent="0.25">
      <c r="A90" s="865" t="s">
        <v>271</v>
      </c>
      <c r="B90" s="894">
        <v>0.28692600000000001</v>
      </c>
      <c r="C90" s="895">
        <v>0</v>
      </c>
      <c r="D90" s="873" t="s">
        <v>215</v>
      </c>
      <c r="E90" s="879">
        <v>2.4109720000000001</v>
      </c>
      <c r="F90" s="869">
        <v>3.5294892</v>
      </c>
      <c r="G90" s="870">
        <f t="shared" si="8"/>
        <v>0.46392790957340019</v>
      </c>
      <c r="H90" s="878">
        <f t="shared" si="11"/>
        <v>2.1183989604115702E-2</v>
      </c>
    </row>
    <row r="91" spans="1:8" x14ac:dyDescent="0.25">
      <c r="A91" s="865" t="s">
        <v>722</v>
      </c>
      <c r="B91" s="896">
        <v>0.04</v>
      </c>
      <c r="C91" s="896">
        <v>5.3E-3</v>
      </c>
      <c r="D91" s="873">
        <f t="shared" ref="D91" si="12">(C91-B91)/B91</f>
        <v>-0.86750000000000005</v>
      </c>
      <c r="E91" s="879">
        <v>0.64510000000000012</v>
      </c>
      <c r="F91" s="892">
        <v>0.25920000000000004</v>
      </c>
      <c r="G91" s="870">
        <f t="shared" si="8"/>
        <v>-0.59820182917377152</v>
      </c>
      <c r="H91" s="878">
        <f t="shared" si="11"/>
        <v>1.5557180640719316E-3</v>
      </c>
    </row>
    <row r="92" spans="1:8" x14ac:dyDescent="0.25">
      <c r="A92" s="865" t="s">
        <v>873</v>
      </c>
      <c r="B92" s="894">
        <v>0.13195008</v>
      </c>
      <c r="C92" s="895">
        <v>0</v>
      </c>
      <c r="D92" s="873" t="s">
        <v>215</v>
      </c>
      <c r="E92" s="893">
        <v>0.13195008</v>
      </c>
      <c r="F92" s="869">
        <v>0</v>
      </c>
      <c r="G92" s="870" t="s">
        <v>215</v>
      </c>
      <c r="H92" s="878" t="s">
        <v>215</v>
      </c>
    </row>
    <row r="93" spans="1:8" x14ac:dyDescent="0.25">
      <c r="A93" s="882" t="s">
        <v>725</v>
      </c>
      <c r="B93" s="860">
        <f>SUM(B94:B96)</f>
        <v>27.761948999999998</v>
      </c>
      <c r="C93" s="860">
        <f>SUM(C94:C96)</f>
        <v>21.496898000000002</v>
      </c>
      <c r="D93" s="861">
        <f t="shared" ref="D93:D102" si="13">(C93-B93)/B93</f>
        <v>-0.22567043113579657</v>
      </c>
      <c r="E93" s="862">
        <f>SUM(E94:E96)</f>
        <v>194.268236</v>
      </c>
      <c r="F93" s="860">
        <f>SUM(F94:F96)</f>
        <v>163.21463400000002</v>
      </c>
      <c r="G93" s="863">
        <f t="shared" si="8"/>
        <v>-0.15984909648327678</v>
      </c>
      <c r="H93" s="864">
        <f>SUM(H94:H96)</f>
        <v>1</v>
      </c>
    </row>
    <row r="94" spans="1:8" x14ac:dyDescent="0.25">
      <c r="A94" s="865" t="s">
        <v>717</v>
      </c>
      <c r="B94" s="869">
        <v>15.999438</v>
      </c>
      <c r="C94" s="869">
        <v>12.583159999999999</v>
      </c>
      <c r="D94" s="873">
        <f t="shared" si="13"/>
        <v>-0.21352487506123655</v>
      </c>
      <c r="E94" s="868">
        <v>110.351018</v>
      </c>
      <c r="F94" s="866">
        <v>95.791830000000004</v>
      </c>
      <c r="G94" s="874">
        <f t="shared" si="8"/>
        <v>-0.1319352396005988</v>
      </c>
      <c r="H94" s="871">
        <f>(F94/$F$93)</f>
        <v>0.58690711520389771</v>
      </c>
    </row>
    <row r="95" spans="1:8" x14ac:dyDescent="0.25">
      <c r="A95" s="865" t="s">
        <v>271</v>
      </c>
      <c r="B95" s="894">
        <v>6.0054299999999996</v>
      </c>
      <c r="C95" s="894">
        <v>5.6696400000000002</v>
      </c>
      <c r="D95" s="873">
        <f t="shared" si="13"/>
        <v>-5.5914397470289284E-2</v>
      </c>
      <c r="E95" s="868">
        <v>51.912959999999998</v>
      </c>
      <c r="F95" s="866">
        <v>37.035093000000003</v>
      </c>
      <c r="G95" s="874">
        <f t="shared" si="8"/>
        <v>-0.28659253874177076</v>
      </c>
      <c r="H95" s="871">
        <f t="shared" ref="H95:H96" si="14">(F95/$F$93)</f>
        <v>0.22691037005909653</v>
      </c>
    </row>
    <row r="96" spans="1:8" ht="15.75" customHeight="1" x14ac:dyDescent="0.25">
      <c r="A96" s="865" t="s">
        <v>536</v>
      </c>
      <c r="B96" s="869">
        <v>5.7570810000000003</v>
      </c>
      <c r="C96" s="869">
        <v>3.2440980000000001</v>
      </c>
      <c r="D96" s="873">
        <f t="shared" si="13"/>
        <v>-0.43650297781115116</v>
      </c>
      <c r="E96" s="868">
        <v>32.004258</v>
      </c>
      <c r="F96" s="866">
        <v>30.387711000000003</v>
      </c>
      <c r="G96" s="874">
        <f t="shared" si="8"/>
        <v>-5.0510372713530712E-2</v>
      </c>
      <c r="H96" s="878">
        <f t="shared" si="14"/>
        <v>0.18618251473700576</v>
      </c>
    </row>
    <row r="97" spans="1:8" x14ac:dyDescent="0.25">
      <c r="A97" s="882" t="s">
        <v>726</v>
      </c>
      <c r="B97" s="860">
        <f>SUM(B98:B101)</f>
        <v>3634.8462650000001</v>
      </c>
      <c r="C97" s="860">
        <f>SUM(C98:C101)</f>
        <v>3460.9957439999998</v>
      </c>
      <c r="D97" s="861">
        <f t="shared" si="13"/>
        <v>-4.7828851160504386E-2</v>
      </c>
      <c r="E97" s="862">
        <f>SUM(E98:E101)</f>
        <v>20858.6423268</v>
      </c>
      <c r="F97" s="860">
        <f>SUM(F98:F101)</f>
        <v>23884.367795300001</v>
      </c>
      <c r="G97" s="863">
        <f t="shared" si="8"/>
        <v>0.14505860070348059</v>
      </c>
      <c r="H97" s="864">
        <f>SUM(H98:H101)</f>
        <v>1</v>
      </c>
    </row>
    <row r="98" spans="1:8" x14ac:dyDescent="0.25">
      <c r="A98" s="865" t="s">
        <v>262</v>
      </c>
      <c r="B98" s="869">
        <v>3540.3853519999998</v>
      </c>
      <c r="C98" s="869">
        <v>3383.3143699999996</v>
      </c>
      <c r="D98" s="867">
        <f t="shared" si="13"/>
        <v>-4.436550442489804E-2</v>
      </c>
      <c r="E98" s="868">
        <v>20231.2855208</v>
      </c>
      <c r="F98" s="866">
        <v>23320.413098500001</v>
      </c>
      <c r="G98" s="874">
        <f t="shared" si="8"/>
        <v>0.15269062237908887</v>
      </c>
      <c r="H98" s="871">
        <f>(F98/$F$97)</f>
        <v>0.97638812542021836</v>
      </c>
    </row>
    <row r="99" spans="1:8" x14ac:dyDescent="0.25">
      <c r="A99" s="865" t="s">
        <v>717</v>
      </c>
      <c r="B99" s="869">
        <v>82.698402000000002</v>
      </c>
      <c r="C99" s="869">
        <v>68.767635999999996</v>
      </c>
      <c r="D99" s="873">
        <f t="shared" si="13"/>
        <v>-0.1684526624831276</v>
      </c>
      <c r="E99" s="879">
        <v>542.89080000000001</v>
      </c>
      <c r="F99" s="869">
        <v>470.42489799999993</v>
      </c>
      <c r="G99" s="870">
        <f t="shared" si="8"/>
        <v>-0.13348154361798004</v>
      </c>
      <c r="H99" s="871">
        <f t="shared" ref="H99:H101" si="15">(F99/$F$97)</f>
        <v>1.9695932587864888E-2</v>
      </c>
    </row>
    <row r="100" spans="1:8" x14ac:dyDescent="0.25">
      <c r="A100" s="865" t="s">
        <v>271</v>
      </c>
      <c r="B100" s="892">
        <v>6.0054299999999996</v>
      </c>
      <c r="C100" s="892">
        <v>5.6696400000000002</v>
      </c>
      <c r="D100" s="873">
        <f t="shared" si="13"/>
        <v>-5.5914397470289284E-2</v>
      </c>
      <c r="E100" s="879">
        <v>53.333697000000001</v>
      </c>
      <c r="F100" s="869">
        <v>63.142087800000006</v>
      </c>
      <c r="G100" s="870">
        <f t="shared" si="8"/>
        <v>0.18390607349046148</v>
      </c>
      <c r="H100" s="871">
        <f t="shared" si="15"/>
        <v>2.6436574893317962E-3</v>
      </c>
    </row>
    <row r="101" spans="1:8" x14ac:dyDescent="0.25">
      <c r="A101" s="865" t="s">
        <v>536</v>
      </c>
      <c r="B101" s="869">
        <v>5.7570810000000003</v>
      </c>
      <c r="C101" s="869">
        <v>3.2440980000000001</v>
      </c>
      <c r="D101" s="873">
        <f t="shared" si="13"/>
        <v>-0.43650297781115116</v>
      </c>
      <c r="E101" s="879">
        <v>31.132308999999999</v>
      </c>
      <c r="F101" s="869">
        <v>30.387711000000003</v>
      </c>
      <c r="G101" s="870">
        <f t="shared" si="8"/>
        <v>-2.3917210894957915E-2</v>
      </c>
      <c r="H101" s="878">
        <f t="shared" si="15"/>
        <v>1.2722845025849811E-3</v>
      </c>
    </row>
    <row r="102" spans="1:8" x14ac:dyDescent="0.25">
      <c r="A102" s="882" t="s">
        <v>727</v>
      </c>
      <c r="B102" s="860">
        <f>SUM(B103:B103)</f>
        <v>3.8380540000000001</v>
      </c>
      <c r="C102" s="860">
        <f>SUM(C103:C103)</f>
        <v>3.2440980000000001</v>
      </c>
      <c r="D102" s="861">
        <f t="shared" si="13"/>
        <v>-0.15475446671672674</v>
      </c>
      <c r="E102" s="897">
        <f>SUM(E103:E103)</f>
        <v>21.336172000000001</v>
      </c>
      <c r="F102" s="898">
        <f>SUM(F103:F103)</f>
        <v>30.387711000000003</v>
      </c>
      <c r="G102" s="863">
        <f t="shared" si="8"/>
        <v>0.42423444092970386</v>
      </c>
      <c r="H102" s="899">
        <f>SUM(H103:H103)</f>
        <v>1</v>
      </c>
    </row>
    <row r="103" spans="1:8" ht="15.75" thickBot="1" x14ac:dyDescent="0.3">
      <c r="A103" s="900" t="s">
        <v>536</v>
      </c>
      <c r="B103" s="901">
        <v>3.8380540000000001</v>
      </c>
      <c r="C103" s="901">
        <v>3.2440980000000001</v>
      </c>
      <c r="D103" s="902">
        <f>(C103-B103)/B103</f>
        <v>-0.15475446671672674</v>
      </c>
      <c r="E103" s="903">
        <v>21.336172000000001</v>
      </c>
      <c r="F103" s="904">
        <v>30.387711000000003</v>
      </c>
      <c r="G103" s="905">
        <f>(F103-E103)/E103</f>
        <v>0.42423444092970386</v>
      </c>
      <c r="H103" s="906">
        <f>F103/F102</f>
        <v>1</v>
      </c>
    </row>
    <row r="104" spans="1:8" ht="15.75" thickBot="1" x14ac:dyDescent="0.3">
      <c r="A104" s="907"/>
      <c r="B104" s="908"/>
      <c r="C104" s="908"/>
      <c r="D104" s="909"/>
      <c r="E104" s="910"/>
      <c r="F104" s="910"/>
      <c r="G104" s="909"/>
      <c r="H104" s="911"/>
    </row>
    <row r="105" spans="1:8" ht="57.75" customHeight="1" thickBot="1" x14ac:dyDescent="0.3">
      <c r="A105" s="1135" t="s">
        <v>874</v>
      </c>
      <c r="B105" s="1136"/>
      <c r="C105" s="1136"/>
      <c r="D105" s="1136"/>
      <c r="E105" s="1136"/>
      <c r="F105" s="1136"/>
      <c r="G105" s="1136"/>
      <c r="H105" s="1137"/>
    </row>
  </sheetData>
  <mergeCells count="4">
    <mergeCell ref="A2:I2"/>
    <mergeCell ref="B4:D4"/>
    <mergeCell ref="E4:H4"/>
    <mergeCell ref="A105:H105"/>
  </mergeCells>
  <pageMargins left="0.7" right="0.7" top="0.75" bottom="0.75" header="0.3" footer="0.3"/>
  <pageSetup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7F59C-603F-40B5-9319-9486F7D3D3F5}">
  <sheetPr codeName="Hoja4">
    <tabColor rgb="FF002060"/>
  </sheetPr>
  <dimension ref="A1:O120"/>
  <sheetViews>
    <sheetView showGridLines="0" view="pageBreakPreview" zoomScaleNormal="70" zoomScaleSheetLayoutView="100" workbookViewId="0"/>
  </sheetViews>
  <sheetFormatPr baseColWidth="10" defaultColWidth="11.42578125" defaultRowHeight="15" x14ac:dyDescent="0.25"/>
  <cols>
    <col min="1" max="1" width="53.140625" style="848" customWidth="1"/>
    <col min="2" max="2" width="11.5703125" style="912" customWidth="1"/>
    <col min="3" max="3" width="11.7109375" style="912" customWidth="1"/>
    <col min="4" max="4" width="10.7109375" style="958" customWidth="1"/>
    <col min="5" max="5" width="12.42578125" style="848" customWidth="1"/>
    <col min="6" max="6" width="12.140625" style="848" customWidth="1"/>
    <col min="7" max="7" width="11.42578125" style="848"/>
    <col min="8" max="8" width="9.140625" style="848" customWidth="1"/>
    <col min="9" max="9" width="2.28515625" style="848" customWidth="1"/>
    <col min="10" max="10" width="15.42578125" style="848" customWidth="1"/>
    <col min="11" max="16384" width="11.42578125" style="848"/>
  </cols>
  <sheetData>
    <row r="1" spans="1:8" x14ac:dyDescent="0.25">
      <c r="A1" s="845" t="s">
        <v>728</v>
      </c>
      <c r="B1" s="914"/>
      <c r="C1" s="914"/>
      <c r="D1" s="915"/>
    </row>
    <row r="2" spans="1:8" ht="15.75" customHeight="1" x14ac:dyDescent="0.25">
      <c r="A2" s="916" t="s">
        <v>729</v>
      </c>
      <c r="B2" s="914"/>
      <c r="C2" s="914"/>
      <c r="D2" s="915"/>
    </row>
    <row r="3" spans="1:8" ht="15.75" thickBot="1" x14ac:dyDescent="0.3">
      <c r="A3" s="917"/>
      <c r="B3" s="918"/>
      <c r="C3" s="918"/>
      <c r="D3" s="915"/>
    </row>
    <row r="4" spans="1:8" ht="15.75" thickBot="1" x14ac:dyDescent="0.3">
      <c r="A4" s="919"/>
      <c r="B4" s="1138" t="s">
        <v>867</v>
      </c>
      <c r="C4" s="1139"/>
      <c r="D4" s="1139"/>
      <c r="E4" s="1138" t="s">
        <v>868</v>
      </c>
      <c r="F4" s="1139"/>
      <c r="G4" s="1139"/>
      <c r="H4" s="1140"/>
    </row>
    <row r="5" spans="1:8" ht="15.75" thickBot="1" x14ac:dyDescent="0.3">
      <c r="A5" s="920" t="s">
        <v>730</v>
      </c>
      <c r="B5" s="854">
        <v>2025</v>
      </c>
      <c r="C5" s="855">
        <v>2026</v>
      </c>
      <c r="D5" s="856" t="s">
        <v>243</v>
      </c>
      <c r="E5" s="854">
        <v>2025</v>
      </c>
      <c r="F5" s="855">
        <v>2026</v>
      </c>
      <c r="G5" s="857" t="s">
        <v>243</v>
      </c>
      <c r="H5" s="858" t="s">
        <v>245</v>
      </c>
    </row>
    <row r="6" spans="1:8" x14ac:dyDescent="0.25">
      <c r="A6" s="921" t="s">
        <v>731</v>
      </c>
      <c r="B6" s="922">
        <f>+SUM(B7:B21)</f>
        <v>228180.4688682066</v>
      </c>
      <c r="C6" s="923">
        <f>+SUM(C7:C21)</f>
        <v>236515.08867999996</v>
      </c>
      <c r="D6" s="924">
        <f>(C6-B6)/B6</f>
        <v>3.6526438275518207E-2</v>
      </c>
      <c r="E6" s="922">
        <f>+SUM(E7:E21)</f>
        <v>1565092.1184596845</v>
      </c>
      <c r="F6" s="923">
        <f>+SUM(F7:F21)</f>
        <v>1599114.6273238964</v>
      </c>
      <c r="G6" s="924">
        <f>(F6-E6)/E6</f>
        <v>2.173834272304416E-2</v>
      </c>
      <c r="H6" s="925">
        <f>SUM(H7:H21)</f>
        <v>0.99999999999999989</v>
      </c>
    </row>
    <row r="7" spans="1:8" x14ac:dyDescent="0.25">
      <c r="A7" s="926" t="s">
        <v>228</v>
      </c>
      <c r="B7" s="927">
        <v>27311.253211399999</v>
      </c>
      <c r="C7" s="918">
        <v>49230.542522999989</v>
      </c>
      <c r="D7" s="928">
        <f t="shared" ref="D7:D72" si="0">+C7/B7-1</f>
        <v>0.80257354512207635</v>
      </c>
      <c r="E7" s="927">
        <v>198367.81921811</v>
      </c>
      <c r="F7" s="918">
        <v>304194.86379189999</v>
      </c>
      <c r="G7" s="928">
        <f t="shared" ref="G7:G73" si="1">+F7/E7-1</f>
        <v>0.53348897513175109</v>
      </c>
      <c r="H7" s="929">
        <f t="shared" ref="H7:H21" si="2">(F7/$F$6)</f>
        <v>0.19022705351708732</v>
      </c>
    </row>
    <row r="8" spans="1:8" x14ac:dyDescent="0.25">
      <c r="A8" s="930" t="s">
        <v>222</v>
      </c>
      <c r="B8" s="927">
        <v>41809.943294043602</v>
      </c>
      <c r="C8" s="918">
        <v>35733.485606999995</v>
      </c>
      <c r="D8" s="928">
        <f t="shared" si="0"/>
        <v>-0.14533522909391938</v>
      </c>
      <c r="E8" s="927">
        <v>282115.0215753903</v>
      </c>
      <c r="F8" s="918">
        <v>260115.169595032</v>
      </c>
      <c r="G8" s="928">
        <f t="shared" si="1"/>
        <v>-7.7981852428511078E-2</v>
      </c>
      <c r="H8" s="929">
        <f t="shared" si="2"/>
        <v>0.16266199129848016</v>
      </c>
    </row>
    <row r="9" spans="1:8" x14ac:dyDescent="0.25">
      <c r="A9" s="930" t="s">
        <v>275</v>
      </c>
      <c r="B9" s="927">
        <v>37704.023022000001</v>
      </c>
      <c r="C9" s="918">
        <v>35404.95966</v>
      </c>
      <c r="D9" s="928">
        <f t="shared" si="0"/>
        <v>-6.0976606147797985E-2</v>
      </c>
      <c r="E9" s="927">
        <v>248517.95283999998</v>
      </c>
      <c r="F9" s="918">
        <v>245609.57144399997</v>
      </c>
      <c r="G9" s="928">
        <f t="shared" si="1"/>
        <v>-1.1702902598237919E-2</v>
      </c>
      <c r="H9" s="929">
        <f t="shared" si="2"/>
        <v>0.15359097293420756</v>
      </c>
    </row>
    <row r="10" spans="1:8" x14ac:dyDescent="0.25">
      <c r="A10" s="931" t="s">
        <v>218</v>
      </c>
      <c r="B10" s="932">
        <v>31973.716922</v>
      </c>
      <c r="C10" s="933">
        <v>38514.198304999998</v>
      </c>
      <c r="D10" s="928">
        <f t="shared" si="0"/>
        <v>0.2045580561983309</v>
      </c>
      <c r="E10" s="927">
        <v>235532.36073481</v>
      </c>
      <c r="F10" s="918">
        <v>233984.99671495002</v>
      </c>
      <c r="G10" s="928">
        <f t="shared" si="1"/>
        <v>-6.5696451011341139E-3</v>
      </c>
      <c r="H10" s="929">
        <f t="shared" si="2"/>
        <v>0.14632159115855362</v>
      </c>
    </row>
    <row r="11" spans="1:8" x14ac:dyDescent="0.25">
      <c r="A11" s="926" t="s">
        <v>216</v>
      </c>
      <c r="B11" s="932">
        <v>21775.430276194002</v>
      </c>
      <c r="C11" s="934">
        <v>18583.027552</v>
      </c>
      <c r="D11" s="935">
        <f t="shared" si="0"/>
        <v>-0.14660572414424788</v>
      </c>
      <c r="E11" s="932">
        <v>143685.75354362201</v>
      </c>
      <c r="F11" s="934">
        <v>140146.09626079199</v>
      </c>
      <c r="G11" s="935">
        <f t="shared" si="1"/>
        <v>-2.4634712875381881E-2</v>
      </c>
      <c r="H11" s="936">
        <f t="shared" si="2"/>
        <v>8.7639806344167584E-2</v>
      </c>
    </row>
    <row r="12" spans="1:8" x14ac:dyDescent="0.25">
      <c r="A12" s="926" t="s">
        <v>227</v>
      </c>
      <c r="B12" s="932">
        <v>18760.030328837001</v>
      </c>
      <c r="C12" s="934">
        <v>18704.673342000002</v>
      </c>
      <c r="D12" s="935">
        <f t="shared" si="0"/>
        <v>-2.9507941014310646E-3</v>
      </c>
      <c r="E12" s="932">
        <v>145335.35497906501</v>
      </c>
      <c r="F12" s="934">
        <v>130820.64054984201</v>
      </c>
      <c r="G12" s="935">
        <f t="shared" si="1"/>
        <v>-9.9870499035240257E-2</v>
      </c>
      <c r="H12" s="936">
        <f t="shared" si="2"/>
        <v>8.1808169542398057E-2</v>
      </c>
    </row>
    <row r="13" spans="1:8" x14ac:dyDescent="0.25">
      <c r="A13" s="926" t="s">
        <v>236</v>
      </c>
      <c r="B13" s="932">
        <v>18509.148435400002</v>
      </c>
      <c r="C13" s="934">
        <v>14304.668084000001</v>
      </c>
      <c r="D13" s="935">
        <f t="shared" si="0"/>
        <v>-0.22715687683171026</v>
      </c>
      <c r="E13" s="932">
        <v>108594.00843895</v>
      </c>
      <c r="F13" s="934">
        <v>102334.66607080001</v>
      </c>
      <c r="G13" s="935">
        <f t="shared" si="1"/>
        <v>-5.7639850099730827E-2</v>
      </c>
      <c r="H13" s="936">
        <f t="shared" si="2"/>
        <v>6.3994578201098773E-2</v>
      </c>
    </row>
    <row r="14" spans="1:8" x14ac:dyDescent="0.25">
      <c r="A14" s="926" t="s">
        <v>224</v>
      </c>
      <c r="B14" s="932">
        <v>16564.000669599998</v>
      </c>
      <c r="C14" s="934">
        <v>14003.764072</v>
      </c>
      <c r="D14" s="935">
        <f t="shared" si="0"/>
        <v>-0.15456631816604638</v>
      </c>
      <c r="E14" s="932">
        <v>112776.04269131011</v>
      </c>
      <c r="F14" s="934">
        <v>99302.527618100008</v>
      </c>
      <c r="G14" s="935">
        <f t="shared" si="1"/>
        <v>-0.11947142985048453</v>
      </c>
      <c r="H14" s="936">
        <f t="shared" si="2"/>
        <v>6.2098442426408086E-2</v>
      </c>
    </row>
    <row r="15" spans="1:8" x14ac:dyDescent="0.25">
      <c r="A15" s="926" t="s">
        <v>237</v>
      </c>
      <c r="B15" s="932">
        <v>5594.9961718719996</v>
      </c>
      <c r="C15" s="934">
        <v>5184.8750139999984</v>
      </c>
      <c r="D15" s="935">
        <f t="shared" si="0"/>
        <v>-7.3301418852406708E-2</v>
      </c>
      <c r="E15" s="932">
        <v>34775.527334887804</v>
      </c>
      <c r="F15" s="934">
        <v>34265.573748418996</v>
      </c>
      <c r="G15" s="935">
        <f t="shared" si="1"/>
        <v>-1.4664151072619647E-2</v>
      </c>
      <c r="H15" s="936">
        <f t="shared" si="2"/>
        <v>2.1427840858264248E-2</v>
      </c>
    </row>
    <row r="16" spans="1:8" x14ac:dyDescent="0.25">
      <c r="A16" s="926" t="s">
        <v>217</v>
      </c>
      <c r="B16" s="932">
        <v>3858.7952054400002</v>
      </c>
      <c r="C16" s="934">
        <v>3650.5152470000003</v>
      </c>
      <c r="D16" s="935">
        <f t="shared" si="0"/>
        <v>-5.3975385412103227E-2</v>
      </c>
      <c r="E16" s="932">
        <v>27897.981733144003</v>
      </c>
      <c r="F16" s="934">
        <v>25458.69411583</v>
      </c>
      <c r="G16" s="935">
        <f t="shared" si="1"/>
        <v>-8.7435988762442407E-2</v>
      </c>
      <c r="H16" s="936">
        <f t="shared" si="2"/>
        <v>1.5920493553632793E-2</v>
      </c>
    </row>
    <row r="17" spans="1:8" x14ac:dyDescent="0.25">
      <c r="A17" s="926" t="s">
        <v>219</v>
      </c>
      <c r="B17" s="932">
        <v>2320.5855999999999</v>
      </c>
      <c r="C17" s="933">
        <v>1532.6702499999999</v>
      </c>
      <c r="D17" s="935">
        <f t="shared" si="0"/>
        <v>-0.33953298253682174</v>
      </c>
      <c r="E17" s="932">
        <v>14973.814865</v>
      </c>
      <c r="F17" s="933">
        <v>10835.565926900001</v>
      </c>
      <c r="G17" s="935">
        <f t="shared" si="1"/>
        <v>-0.27636570743056266</v>
      </c>
      <c r="H17" s="937">
        <f t="shared" si="2"/>
        <v>6.7759782455578061E-3</v>
      </c>
    </row>
    <row r="18" spans="1:8" x14ac:dyDescent="0.25">
      <c r="A18" s="926" t="s">
        <v>235</v>
      </c>
      <c r="B18" s="932">
        <v>1585.9900575600002</v>
      </c>
      <c r="C18" s="934">
        <v>1500.0170329999999</v>
      </c>
      <c r="D18" s="935">
        <f t="shared" si="0"/>
        <v>-5.420779540841969E-2</v>
      </c>
      <c r="E18" s="932">
        <v>10534.468464445001</v>
      </c>
      <c r="F18" s="934">
        <v>10570.50463471</v>
      </c>
      <c r="G18" s="935">
        <f t="shared" si="1"/>
        <v>3.4207867617264132E-3</v>
      </c>
      <c r="H18" s="937">
        <f t="shared" si="2"/>
        <v>6.6102232160802892E-3</v>
      </c>
    </row>
    <row r="19" spans="1:8" x14ac:dyDescent="0.25">
      <c r="A19" s="926" t="s">
        <v>234</v>
      </c>
      <c r="B19" s="932">
        <v>173.28287327999999</v>
      </c>
      <c r="C19" s="934">
        <v>167.691991</v>
      </c>
      <c r="D19" s="935">
        <f t="shared" si="0"/>
        <v>-3.2264482774162717E-2</v>
      </c>
      <c r="E19" s="932">
        <v>1041.6580977799999</v>
      </c>
      <c r="F19" s="934">
        <v>1197.5624667999998</v>
      </c>
      <c r="G19" s="935">
        <f t="shared" si="1"/>
        <v>0.14966942545953033</v>
      </c>
      <c r="H19" s="936">
        <f t="shared" si="2"/>
        <v>7.4889094648837628E-4</v>
      </c>
    </row>
    <row r="20" spans="1:8" x14ac:dyDescent="0.25">
      <c r="A20" s="926" t="s">
        <v>229</v>
      </c>
      <c r="B20" s="932">
        <v>197.67655049999999</v>
      </c>
      <c r="C20" s="938">
        <v>0</v>
      </c>
      <c r="D20" s="935" t="s">
        <v>215</v>
      </c>
      <c r="E20" s="932">
        <v>701.52940779999994</v>
      </c>
      <c r="F20" s="934">
        <v>163.28291342150001</v>
      </c>
      <c r="G20" s="935">
        <f t="shared" si="1"/>
        <v>-0.76724722925934619</v>
      </c>
      <c r="H20" s="937">
        <f t="shared" si="2"/>
        <v>1.0210832333811646E-4</v>
      </c>
    </row>
    <row r="21" spans="1:8" ht="15.75" thickBot="1" x14ac:dyDescent="0.3">
      <c r="A21" s="926" t="s">
        <v>232</v>
      </c>
      <c r="B21" s="932">
        <v>41.596250079999997</v>
      </c>
      <c r="C21" s="934">
        <v>0</v>
      </c>
      <c r="D21" s="935" t="s">
        <v>215</v>
      </c>
      <c r="E21" s="932">
        <v>242.82453536999998</v>
      </c>
      <c r="F21" s="934">
        <v>114.91147240000001</v>
      </c>
      <c r="G21" s="935">
        <f t="shared" si="1"/>
        <v>-0.52677157510090367</v>
      </c>
      <c r="H21" s="939">
        <f t="shared" si="2"/>
        <v>7.1859434237246208E-5</v>
      </c>
    </row>
    <row r="22" spans="1:8" x14ac:dyDescent="0.25">
      <c r="A22" s="921" t="s">
        <v>732</v>
      </c>
      <c r="B22" s="940">
        <f>+SUM(B23:B39)</f>
        <v>9286589.3074801713</v>
      </c>
      <c r="C22" s="941">
        <f>+SUM(C23:C39)</f>
        <v>8449019.5969849993</v>
      </c>
      <c r="D22" s="924">
        <f>+C22/B22-1</f>
        <v>-9.0191315967911412E-2</v>
      </c>
      <c r="E22" s="940">
        <f>+SUM(E23:E39)</f>
        <v>62264167.21543815</v>
      </c>
      <c r="F22" s="941">
        <f>+SUM(F23:F39)</f>
        <v>58302799.220120527</v>
      </c>
      <c r="G22" s="924">
        <f>+F22/E22-1</f>
        <v>-6.3621954207000453E-2</v>
      </c>
      <c r="H22" s="925">
        <f>SUM(H23:H39)</f>
        <v>1.0000000000000004</v>
      </c>
    </row>
    <row r="23" spans="1:8" x14ac:dyDescent="0.25">
      <c r="A23" s="926" t="s">
        <v>231</v>
      </c>
      <c r="B23" s="942">
        <v>2596722.3019473506</v>
      </c>
      <c r="C23" s="943">
        <v>2297247.1524299993</v>
      </c>
      <c r="D23" s="935">
        <f t="shared" si="0"/>
        <v>-0.11532813858946989</v>
      </c>
      <c r="E23" s="942">
        <v>18082197.64201276</v>
      </c>
      <c r="F23" s="943">
        <v>14821643.41992284</v>
      </c>
      <c r="G23" s="928">
        <f t="shared" si="1"/>
        <v>-0.18031847050019201</v>
      </c>
      <c r="H23" s="929">
        <f t="shared" ref="H23:H38" si="3">(F23/$F$22)</f>
        <v>0.25421838433458666</v>
      </c>
    </row>
    <row r="24" spans="1:8" x14ac:dyDescent="0.25">
      <c r="A24" s="930" t="s">
        <v>219</v>
      </c>
      <c r="B24" s="942">
        <v>2378549.571428</v>
      </c>
      <c r="C24" s="943">
        <v>2026136.0461760003</v>
      </c>
      <c r="D24" s="928">
        <f t="shared" si="0"/>
        <v>-0.14816320394803573</v>
      </c>
      <c r="E24" s="942">
        <v>14720026.440554999</v>
      </c>
      <c r="F24" s="943">
        <v>14756018.355681</v>
      </c>
      <c r="G24" s="928">
        <f t="shared" si="1"/>
        <v>2.4450985377879597E-3</v>
      </c>
      <c r="H24" s="929">
        <f t="shared" si="3"/>
        <v>0.25309279405213603</v>
      </c>
    </row>
    <row r="25" spans="1:8" x14ac:dyDescent="0.25">
      <c r="A25" s="930" t="s">
        <v>218</v>
      </c>
      <c r="B25" s="942">
        <v>1817406.5016002334</v>
      </c>
      <c r="C25" s="943">
        <v>1882204.0105110002</v>
      </c>
      <c r="D25" s="928">
        <f t="shared" si="0"/>
        <v>3.5653833555515657E-2</v>
      </c>
      <c r="E25" s="942">
        <v>13382635.535611216</v>
      </c>
      <c r="F25" s="934">
        <v>13101416.09389017</v>
      </c>
      <c r="G25" s="928">
        <f t="shared" si="1"/>
        <v>-2.1013756294320451E-2</v>
      </c>
      <c r="H25" s="929">
        <f t="shared" si="3"/>
        <v>0.22471332884766224</v>
      </c>
    </row>
    <row r="26" spans="1:8" x14ac:dyDescent="0.25">
      <c r="A26" s="930" t="s">
        <v>232</v>
      </c>
      <c r="B26" s="944">
        <v>696413.33117486001</v>
      </c>
      <c r="C26" s="934">
        <v>722902.53028299997</v>
      </c>
      <c r="D26" s="928">
        <f t="shared" si="0"/>
        <v>3.8036605450174621E-2</v>
      </c>
      <c r="E26" s="942">
        <v>4900419.986753298</v>
      </c>
      <c r="F26" s="943">
        <v>4800273.357403772</v>
      </c>
      <c r="G26" s="928">
        <f t="shared" si="1"/>
        <v>-2.0436335991657839E-2</v>
      </c>
      <c r="H26" s="929">
        <f t="shared" si="3"/>
        <v>8.2333497218212093E-2</v>
      </c>
    </row>
    <row r="27" spans="1:8" x14ac:dyDescent="0.25">
      <c r="A27" s="930" t="s">
        <v>217</v>
      </c>
      <c r="B27" s="944">
        <v>369641.52106506302</v>
      </c>
      <c r="C27" s="934">
        <v>397676.93759500002</v>
      </c>
      <c r="D27" s="928">
        <f t="shared" si="0"/>
        <v>7.5844879247216168E-2</v>
      </c>
      <c r="E27" s="942">
        <v>2705946.4425341049</v>
      </c>
      <c r="F27" s="934">
        <v>2919063.4484371399</v>
      </c>
      <c r="G27" s="928">
        <f t="shared" si="1"/>
        <v>7.8758767192543599E-2</v>
      </c>
      <c r="H27" s="929">
        <f t="shared" si="3"/>
        <v>5.0067295009563785E-2</v>
      </c>
    </row>
    <row r="28" spans="1:8" x14ac:dyDescent="0.25">
      <c r="A28" s="930" t="s">
        <v>236</v>
      </c>
      <c r="B28" s="944">
        <v>422927.79021200002</v>
      </c>
      <c r="C28" s="934">
        <v>265244.407099</v>
      </c>
      <c r="D28" s="928">
        <f t="shared" si="0"/>
        <v>-0.37283760197918991</v>
      </c>
      <c r="E28" s="942">
        <v>1266701.1663270001</v>
      </c>
      <c r="F28" s="943">
        <v>1745725.0333834318</v>
      </c>
      <c r="G28" s="928">
        <f t="shared" si="1"/>
        <v>0.37816643719168352</v>
      </c>
      <c r="H28" s="929">
        <f t="shared" si="3"/>
        <v>2.9942387959667215E-2</v>
      </c>
    </row>
    <row r="29" spans="1:8" x14ac:dyDescent="0.25">
      <c r="A29" s="930" t="s">
        <v>275</v>
      </c>
      <c r="B29" s="944">
        <v>222862.39489200001</v>
      </c>
      <c r="C29" s="934">
        <v>181112.270399</v>
      </c>
      <c r="D29" s="928">
        <f t="shared" si="0"/>
        <v>-0.18733588730046757</v>
      </c>
      <c r="E29" s="942">
        <v>1535982.4781840001</v>
      </c>
      <c r="F29" s="934">
        <v>1562385.7776065199</v>
      </c>
      <c r="G29" s="935">
        <f t="shared" si="1"/>
        <v>1.7189844153519651E-2</v>
      </c>
      <c r="H29" s="936">
        <f t="shared" si="3"/>
        <v>2.6797783271224725E-2</v>
      </c>
    </row>
    <row r="30" spans="1:8" x14ac:dyDescent="0.25">
      <c r="A30" s="930" t="s">
        <v>229</v>
      </c>
      <c r="B30" s="944">
        <v>188078.23510019778</v>
      </c>
      <c r="C30" s="934">
        <v>197176.30671599996</v>
      </c>
      <c r="D30" s="928">
        <f t="shared" si="0"/>
        <v>4.8373867454441166E-2</v>
      </c>
      <c r="E30" s="942">
        <v>1686697.402662978</v>
      </c>
      <c r="F30" s="934">
        <v>1374749.0140638228</v>
      </c>
      <c r="G30" s="935">
        <f t="shared" si="1"/>
        <v>-0.18494626724784624</v>
      </c>
      <c r="H30" s="936">
        <f t="shared" si="3"/>
        <v>2.357946843810188E-2</v>
      </c>
    </row>
    <row r="31" spans="1:8" x14ac:dyDescent="0.25">
      <c r="A31" s="930" t="s">
        <v>237</v>
      </c>
      <c r="B31" s="944">
        <v>183574.16729709998</v>
      </c>
      <c r="C31" s="934">
        <v>146119.55039000002</v>
      </c>
      <c r="D31" s="928">
        <f t="shared" si="0"/>
        <v>-0.20402988861980065</v>
      </c>
      <c r="E31" s="942">
        <v>1104070.1279114</v>
      </c>
      <c r="F31" s="934">
        <v>894049.60036489996</v>
      </c>
      <c r="G31" s="935">
        <f t="shared" si="1"/>
        <v>-0.19022390175866977</v>
      </c>
      <c r="H31" s="936">
        <f t="shared" si="3"/>
        <v>1.5334591345939353E-2</v>
      </c>
    </row>
    <row r="32" spans="1:8" x14ac:dyDescent="0.25">
      <c r="A32" s="930" t="s">
        <v>227</v>
      </c>
      <c r="B32" s="944">
        <v>137268.60534172499</v>
      </c>
      <c r="C32" s="934">
        <v>104993.456616</v>
      </c>
      <c r="D32" s="928">
        <f t="shared" si="0"/>
        <v>-0.23512403761499023</v>
      </c>
      <c r="E32" s="942">
        <v>986541.47942523193</v>
      </c>
      <c r="F32" s="934">
        <v>800946.47435742093</v>
      </c>
      <c r="G32" s="935">
        <f t="shared" si="1"/>
        <v>-0.18812691502433365</v>
      </c>
      <c r="H32" s="936">
        <f t="shared" si="3"/>
        <v>1.3737701878317554E-2</v>
      </c>
    </row>
    <row r="33" spans="1:8" x14ac:dyDescent="0.25">
      <c r="A33" s="930" t="s">
        <v>276</v>
      </c>
      <c r="B33" s="944">
        <v>110180.45989288513</v>
      </c>
      <c r="C33" s="934">
        <v>115359.30974800001</v>
      </c>
      <c r="D33" s="928">
        <f t="shared" si="0"/>
        <v>4.7003342154767092E-2</v>
      </c>
      <c r="E33" s="942">
        <v>760604.3558737979</v>
      </c>
      <c r="F33" s="934">
        <v>786635.27593921684</v>
      </c>
      <c r="G33" s="935">
        <f t="shared" si="1"/>
        <v>3.4223995516715178E-2</v>
      </c>
      <c r="H33" s="936">
        <f t="shared" si="3"/>
        <v>1.3492238562496772E-2</v>
      </c>
    </row>
    <row r="34" spans="1:8" x14ac:dyDescent="0.25">
      <c r="A34" s="930" t="s">
        <v>224</v>
      </c>
      <c r="B34" s="944">
        <v>42600.680339999999</v>
      </c>
      <c r="C34" s="934">
        <v>42622.085749999998</v>
      </c>
      <c r="D34" s="935">
        <f t="shared" si="0"/>
        <v>5.0246638854489767E-4</v>
      </c>
      <c r="E34" s="944">
        <v>272844.82647000003</v>
      </c>
      <c r="F34" s="934">
        <v>313635.22594000003</v>
      </c>
      <c r="G34" s="935">
        <f t="shared" si="1"/>
        <v>0.14950035885868274</v>
      </c>
      <c r="H34" s="936">
        <f t="shared" si="3"/>
        <v>5.3794196871385083E-3</v>
      </c>
    </row>
    <row r="35" spans="1:8" x14ac:dyDescent="0.25">
      <c r="A35" s="930" t="s">
        <v>235</v>
      </c>
      <c r="B35" s="944">
        <v>62396.277486000006</v>
      </c>
      <c r="C35" s="934">
        <v>32159.77245</v>
      </c>
      <c r="D35" s="935">
        <f t="shared" si="0"/>
        <v>-0.48458828401717136</v>
      </c>
      <c r="E35" s="944">
        <v>421812.21835985302</v>
      </c>
      <c r="F35" s="934">
        <v>195229.115368336</v>
      </c>
      <c r="G35" s="935">
        <f t="shared" si="1"/>
        <v>-0.53716581248534689</v>
      </c>
      <c r="H35" s="936">
        <f t="shared" si="3"/>
        <v>3.3485375999058663E-3</v>
      </c>
    </row>
    <row r="36" spans="1:8" x14ac:dyDescent="0.25">
      <c r="A36" s="930" t="s">
        <v>221</v>
      </c>
      <c r="B36" s="944">
        <v>41309.438790756205</v>
      </c>
      <c r="C36" s="934">
        <v>23334.703964</v>
      </c>
      <c r="D36" s="935">
        <f t="shared" si="0"/>
        <v>-0.43512415934293458</v>
      </c>
      <c r="E36" s="944">
        <v>336716.80113549932</v>
      </c>
      <c r="F36" s="934">
        <v>133464.83317597769</v>
      </c>
      <c r="G36" s="935">
        <f t="shared" si="1"/>
        <v>-0.60362882776891891</v>
      </c>
      <c r="H36" s="936">
        <f t="shared" si="3"/>
        <v>2.2891668146513013E-3</v>
      </c>
    </row>
    <row r="37" spans="1:8" x14ac:dyDescent="0.25">
      <c r="A37" s="930" t="s">
        <v>222</v>
      </c>
      <c r="B37" s="944">
        <v>10950.670400000001</v>
      </c>
      <c r="C37" s="934">
        <v>10431.81414</v>
      </c>
      <c r="D37" s="935">
        <f t="shared" si="0"/>
        <v>-4.7381232476871982E-2</v>
      </c>
      <c r="E37" s="944">
        <v>84749.441220000008</v>
      </c>
      <c r="F37" s="934">
        <v>75724.43346</v>
      </c>
      <c r="G37" s="935">
        <f t="shared" si="1"/>
        <v>-0.10649046920052374</v>
      </c>
      <c r="H37" s="936">
        <f t="shared" si="3"/>
        <v>1.2988129982250869E-3</v>
      </c>
    </row>
    <row r="38" spans="1:8" x14ac:dyDescent="0.25">
      <c r="A38" s="930" t="s">
        <v>228</v>
      </c>
      <c r="B38" s="944">
        <v>1073.9594319999999</v>
      </c>
      <c r="C38" s="934">
        <v>4299.2427179999995</v>
      </c>
      <c r="D38" s="935">
        <f t="shared" si="0"/>
        <v>3.0031705015092225</v>
      </c>
      <c r="E38" s="944">
        <v>8724.5096620000004</v>
      </c>
      <c r="F38" s="934">
        <v>21839.761125999998</v>
      </c>
      <c r="G38" s="935">
        <f t="shared" si="1"/>
        <v>1.5032651658492711</v>
      </c>
      <c r="H38" s="937">
        <f t="shared" si="3"/>
        <v>3.7459198217129527E-4</v>
      </c>
    </row>
    <row r="39" spans="1:8" ht="15.75" thickBot="1" x14ac:dyDescent="0.3">
      <c r="A39" s="930" t="s">
        <v>216</v>
      </c>
      <c r="B39" s="945">
        <v>4633.4010799999996</v>
      </c>
      <c r="C39" s="934">
        <v>0</v>
      </c>
      <c r="D39" s="935" t="s">
        <v>215</v>
      </c>
      <c r="E39" s="945">
        <v>7496.3607400000001</v>
      </c>
      <c r="F39" s="934">
        <v>0</v>
      </c>
      <c r="G39" s="935" t="s">
        <v>215</v>
      </c>
      <c r="H39" s="946" t="s">
        <v>215</v>
      </c>
    </row>
    <row r="40" spans="1:8" x14ac:dyDescent="0.25">
      <c r="A40" s="921" t="s">
        <v>733</v>
      </c>
      <c r="B40" s="940">
        <f>+SUM(B41:B52)</f>
        <v>131258.66800095557</v>
      </c>
      <c r="C40" s="941">
        <f>+SUM(C41:C52)</f>
        <v>102140.654175</v>
      </c>
      <c r="D40" s="924">
        <f t="shared" si="0"/>
        <v>-0.22183688338010243</v>
      </c>
      <c r="E40" s="940">
        <f>+SUM(E41:E52)</f>
        <v>847942.91200161178</v>
      </c>
      <c r="F40" s="941">
        <f>+SUM(F41:F52)</f>
        <v>746053.50504866615</v>
      </c>
      <c r="G40" s="924">
        <f t="shared" si="1"/>
        <v>-0.120160691847085</v>
      </c>
      <c r="H40" s="925">
        <f>SUM(H41:H52)</f>
        <v>1.0000000000000002</v>
      </c>
    </row>
    <row r="41" spans="1:8" x14ac:dyDescent="0.25">
      <c r="A41" s="926" t="s">
        <v>228</v>
      </c>
      <c r="B41" s="942">
        <v>52313.6125827</v>
      </c>
      <c r="C41" s="943">
        <v>24008.335166999994</v>
      </c>
      <c r="D41" s="935">
        <f t="shared" si="0"/>
        <v>-0.54106906440371705</v>
      </c>
      <c r="E41" s="942">
        <v>340517.58995375002</v>
      </c>
      <c r="F41" s="943">
        <v>206934.44949922999</v>
      </c>
      <c r="G41" s="928">
        <f t="shared" si="1"/>
        <v>-0.39229439064414751</v>
      </c>
      <c r="H41" s="947">
        <f t="shared" ref="H41:H52" si="4">(F41/$F$40)</f>
        <v>0.27737212961117497</v>
      </c>
    </row>
    <row r="42" spans="1:8" x14ac:dyDescent="0.25">
      <c r="A42" s="926" t="s">
        <v>216</v>
      </c>
      <c r="B42" s="942">
        <v>20647.331838618</v>
      </c>
      <c r="C42" s="943">
        <v>23067.363508000006</v>
      </c>
      <c r="D42" s="928">
        <f t="shared" si="0"/>
        <v>0.11720796121732624</v>
      </c>
      <c r="E42" s="942">
        <v>135009.28266358899</v>
      </c>
      <c r="F42" s="943">
        <v>163796.57736568301</v>
      </c>
      <c r="G42" s="928">
        <f t="shared" si="1"/>
        <v>0.21322455859442724</v>
      </c>
      <c r="H42" s="947">
        <f t="shared" si="4"/>
        <v>0.21955071085015321</v>
      </c>
    </row>
    <row r="43" spans="1:8" x14ac:dyDescent="0.25">
      <c r="A43" s="930" t="s">
        <v>217</v>
      </c>
      <c r="B43" s="942">
        <v>16392.612580640001</v>
      </c>
      <c r="C43" s="943">
        <v>12453.395614999999</v>
      </c>
      <c r="D43" s="928">
        <f t="shared" si="0"/>
        <v>-0.24030440213613635</v>
      </c>
      <c r="E43" s="942">
        <v>107029.73454270003</v>
      </c>
      <c r="F43" s="943">
        <v>97500.794497490002</v>
      </c>
      <c r="G43" s="928">
        <f t="shared" si="1"/>
        <v>-8.9030773419403464E-2</v>
      </c>
      <c r="H43" s="947">
        <f t="shared" si="4"/>
        <v>0.13068874261388247</v>
      </c>
    </row>
    <row r="44" spans="1:8" x14ac:dyDescent="0.25">
      <c r="A44" s="926" t="s">
        <v>237</v>
      </c>
      <c r="B44" s="944">
        <v>14260.560564672003</v>
      </c>
      <c r="C44" s="934">
        <v>16142.022466</v>
      </c>
      <c r="D44" s="928">
        <f t="shared" si="0"/>
        <v>0.1319346383892499</v>
      </c>
      <c r="E44" s="942">
        <v>97590.542489610001</v>
      </c>
      <c r="F44" s="943">
        <v>92663.393802348</v>
      </c>
      <c r="G44" s="928">
        <f t="shared" si="1"/>
        <v>-5.048797313311959E-2</v>
      </c>
      <c r="H44" s="947">
        <f t="shared" si="4"/>
        <v>0.12420475632817171</v>
      </c>
    </row>
    <row r="45" spans="1:8" x14ac:dyDescent="0.25">
      <c r="A45" s="926" t="s">
        <v>224</v>
      </c>
      <c r="B45" s="944">
        <v>15235.592516999999</v>
      </c>
      <c r="C45" s="934">
        <v>11642.142615000001</v>
      </c>
      <c r="D45" s="928">
        <f t="shared" si="0"/>
        <v>-0.23585888753524997</v>
      </c>
      <c r="E45" s="942">
        <v>83803.807778000002</v>
      </c>
      <c r="F45" s="943">
        <v>91381.46244800002</v>
      </c>
      <c r="G45" s="928">
        <f t="shared" si="1"/>
        <v>9.0421364743635158E-2</v>
      </c>
      <c r="H45" s="947">
        <f t="shared" si="4"/>
        <v>0.12248647292668248</v>
      </c>
    </row>
    <row r="46" spans="1:8" x14ac:dyDescent="0.25">
      <c r="A46" s="926" t="s">
        <v>234</v>
      </c>
      <c r="B46" s="944">
        <v>4470.5531922099999</v>
      </c>
      <c r="C46" s="934">
        <v>5122.2058180000004</v>
      </c>
      <c r="D46" s="928">
        <f t="shared" si="0"/>
        <v>0.14576554573279976</v>
      </c>
      <c r="E46" s="942">
        <v>29279.718501110001</v>
      </c>
      <c r="F46" s="943">
        <v>34447.2394518</v>
      </c>
      <c r="G46" s="928">
        <f t="shared" si="1"/>
        <v>0.17648806802886763</v>
      </c>
      <c r="H46" s="947">
        <f t="shared" si="4"/>
        <v>4.6172612578977104E-2</v>
      </c>
    </row>
    <row r="47" spans="1:8" x14ac:dyDescent="0.25">
      <c r="A47" s="926" t="s">
        <v>232</v>
      </c>
      <c r="B47" s="944">
        <v>4011.8877082499998</v>
      </c>
      <c r="C47" s="934">
        <v>5204.4307429999999</v>
      </c>
      <c r="D47" s="928">
        <f t="shared" si="0"/>
        <v>0.29725234639485754</v>
      </c>
      <c r="E47" s="942">
        <v>25915.483898759998</v>
      </c>
      <c r="F47" s="943">
        <v>32327.56682959</v>
      </c>
      <c r="G47" s="928">
        <f t="shared" si="1"/>
        <v>0.2474228517545376</v>
      </c>
      <c r="H47" s="947">
        <f t="shared" si="4"/>
        <v>4.3331432143705599E-2</v>
      </c>
    </row>
    <row r="48" spans="1:8" x14ac:dyDescent="0.25">
      <c r="A48" s="926" t="s">
        <v>218</v>
      </c>
      <c r="B48" s="944">
        <v>2378.9879214000002</v>
      </c>
      <c r="C48" s="934">
        <v>1932.8166219999998</v>
      </c>
      <c r="D48" s="928">
        <f t="shared" si="0"/>
        <v>-0.18754668545666053</v>
      </c>
      <c r="E48" s="942">
        <v>16700.969059799998</v>
      </c>
      <c r="F48" s="943">
        <v>14199.180569800001</v>
      </c>
      <c r="G48" s="928">
        <f t="shared" si="1"/>
        <v>-0.1497990015454802</v>
      </c>
      <c r="H48" s="947">
        <f t="shared" si="4"/>
        <v>1.9032389062864558E-2</v>
      </c>
    </row>
    <row r="49" spans="1:8" x14ac:dyDescent="0.25">
      <c r="A49" s="926" t="s">
        <v>235</v>
      </c>
      <c r="B49" s="944">
        <v>1533.6954983000001</v>
      </c>
      <c r="C49" s="934">
        <v>1885.5375770000001</v>
      </c>
      <c r="D49" s="935">
        <f t="shared" si="0"/>
        <v>0.22940804031177864</v>
      </c>
      <c r="E49" s="944">
        <v>9548.1746518270011</v>
      </c>
      <c r="F49" s="934">
        <v>10606.345476759998</v>
      </c>
      <c r="G49" s="935">
        <f t="shared" si="1"/>
        <v>0.11082441026888001</v>
      </c>
      <c r="H49" s="948">
        <f t="shared" si="4"/>
        <v>1.4216601631096325E-2</v>
      </c>
    </row>
    <row r="50" spans="1:8" x14ac:dyDescent="0.25">
      <c r="A50" s="926" t="s">
        <v>229</v>
      </c>
      <c r="B50" s="949">
        <v>0</v>
      </c>
      <c r="C50" s="934">
        <v>679.83884399999999</v>
      </c>
      <c r="D50" s="935" t="s">
        <v>214</v>
      </c>
      <c r="E50" s="944">
        <v>2493.3261962999995</v>
      </c>
      <c r="F50" s="934">
        <v>2167.9413531999999</v>
      </c>
      <c r="G50" s="935">
        <f t="shared" si="1"/>
        <v>-0.13050231597568673</v>
      </c>
      <c r="H50" s="948">
        <f t="shared" si="4"/>
        <v>2.9058791876577028E-3</v>
      </c>
    </row>
    <row r="51" spans="1:8" x14ac:dyDescent="0.25">
      <c r="A51" s="926" t="s">
        <v>236</v>
      </c>
      <c r="B51" s="949">
        <v>1.5880000000000001</v>
      </c>
      <c r="C51" s="938">
        <v>2.5651999999999999</v>
      </c>
      <c r="D51" s="935">
        <f t="shared" si="0"/>
        <v>0.61536523929471021</v>
      </c>
      <c r="E51" s="949">
        <v>8.9490499999999997</v>
      </c>
      <c r="F51" s="934">
        <v>19.0608</v>
      </c>
      <c r="G51" s="935">
        <f t="shared" si="1"/>
        <v>1.1299244053838118</v>
      </c>
      <c r="H51" s="950">
        <f t="shared" si="4"/>
        <v>2.5548837812586428E-5</v>
      </c>
    </row>
    <row r="52" spans="1:8" ht="15.75" thickBot="1" x14ac:dyDescent="0.3">
      <c r="A52" s="926" t="s">
        <v>275</v>
      </c>
      <c r="B52" s="949">
        <v>12.245597165600001</v>
      </c>
      <c r="C52" s="938">
        <v>0</v>
      </c>
      <c r="D52" s="935" t="s">
        <v>215</v>
      </c>
      <c r="E52" s="949">
        <v>45.3332161656</v>
      </c>
      <c r="F52" s="934">
        <v>9.4929547652000004</v>
      </c>
      <c r="G52" s="935">
        <f t="shared" si="1"/>
        <v>-0.79059604483999757</v>
      </c>
      <c r="H52" s="950">
        <f t="shared" si="4"/>
        <v>1.2724227821409084E-5</v>
      </c>
    </row>
    <row r="53" spans="1:8" x14ac:dyDescent="0.25">
      <c r="A53" s="921" t="s">
        <v>734</v>
      </c>
      <c r="B53" s="940">
        <f>+SUM(B54:B70)</f>
        <v>301304.84401216079</v>
      </c>
      <c r="C53" s="941">
        <f>+SUM(C54:C70)</f>
        <v>302718.58791891829</v>
      </c>
      <c r="D53" s="924">
        <f t="shared" si="0"/>
        <v>4.6920716173433075E-3</v>
      </c>
      <c r="E53" s="940">
        <f>+SUM(E54:E70)</f>
        <v>2102663.7178525669</v>
      </c>
      <c r="F53" s="941">
        <f>+SUM(F54:F70)</f>
        <v>2051671.2285484241</v>
      </c>
      <c r="G53" s="924">
        <f t="shared" si="1"/>
        <v>-2.4251376418964909E-2</v>
      </c>
      <c r="H53" s="925">
        <f>SUM(H54:H70)</f>
        <v>1.0000000000000002</v>
      </c>
    </row>
    <row r="54" spans="1:8" x14ac:dyDescent="0.25">
      <c r="A54" s="926" t="s">
        <v>228</v>
      </c>
      <c r="B54" s="942">
        <v>58070.041280247904</v>
      </c>
      <c r="C54" s="943">
        <v>52593.755839000012</v>
      </c>
      <c r="D54" s="928">
        <f t="shared" si="0"/>
        <v>-9.4304831209248818E-2</v>
      </c>
      <c r="E54" s="942">
        <v>388436.61771019251</v>
      </c>
      <c r="F54" s="943">
        <v>386298.80897399108</v>
      </c>
      <c r="G54" s="928">
        <f t="shared" si="1"/>
        <v>-5.5036230847742562E-3</v>
      </c>
      <c r="H54" s="947">
        <f t="shared" ref="H54:H68" si="5">(F54/$F$53)</f>
        <v>0.18828494721705533</v>
      </c>
    </row>
    <row r="55" spans="1:8" x14ac:dyDescent="0.25">
      <c r="A55" s="930" t="s">
        <v>217</v>
      </c>
      <c r="B55" s="942">
        <v>56162.034002126107</v>
      </c>
      <c r="C55" s="943">
        <v>54916.199246999997</v>
      </c>
      <c r="D55" s="928">
        <f t="shared" si="0"/>
        <v>-2.2182863873465575E-2</v>
      </c>
      <c r="E55" s="942">
        <v>421829.91973783064</v>
      </c>
      <c r="F55" s="943">
        <v>372443.79375520843</v>
      </c>
      <c r="G55" s="928">
        <f t="shared" si="1"/>
        <v>-0.11707592010854972</v>
      </c>
      <c r="H55" s="947">
        <f t="shared" si="5"/>
        <v>0.18153190851085618</v>
      </c>
    </row>
    <row r="56" spans="1:8" ht="15" customHeight="1" x14ac:dyDescent="0.25">
      <c r="A56" s="930" t="s">
        <v>216</v>
      </c>
      <c r="B56" s="942">
        <v>43087.953580173096</v>
      </c>
      <c r="C56" s="943">
        <v>46423.286237999979</v>
      </c>
      <c r="D56" s="935">
        <f t="shared" si="0"/>
        <v>7.7407543888592389E-2</v>
      </c>
      <c r="E56" s="944">
        <v>292930.17993604438</v>
      </c>
      <c r="F56" s="934">
        <v>312878.67981840688</v>
      </c>
      <c r="G56" s="935">
        <f t="shared" si="1"/>
        <v>6.809984511229894E-2</v>
      </c>
      <c r="H56" s="948">
        <f t="shared" si="5"/>
        <v>0.15249942362342886</v>
      </c>
    </row>
    <row r="57" spans="1:8" x14ac:dyDescent="0.25">
      <c r="A57" s="930" t="s">
        <v>237</v>
      </c>
      <c r="B57" s="942">
        <v>45292.317865713587</v>
      </c>
      <c r="C57" s="943">
        <v>45391.642147999999</v>
      </c>
      <c r="D57" s="935">
        <f t="shared" si="0"/>
        <v>2.1929609030144626E-3</v>
      </c>
      <c r="E57" s="944">
        <v>299162.30149909289</v>
      </c>
      <c r="F57" s="934">
        <v>294029.45042704249</v>
      </c>
      <c r="G57" s="935">
        <f t="shared" si="1"/>
        <v>-1.7157412703170949E-2</v>
      </c>
      <c r="H57" s="948">
        <f t="shared" si="5"/>
        <v>0.14331216733739108</v>
      </c>
    </row>
    <row r="58" spans="1:8" x14ac:dyDescent="0.25">
      <c r="A58" s="926" t="s">
        <v>275</v>
      </c>
      <c r="B58" s="944">
        <v>13419.422262449199</v>
      </c>
      <c r="C58" s="934">
        <v>16159.660574000001</v>
      </c>
      <c r="D58" s="935">
        <f t="shared" si="0"/>
        <v>0.20419942512865497</v>
      </c>
      <c r="E58" s="944">
        <v>87101.166144815201</v>
      </c>
      <c r="F58" s="934">
        <v>103938.43935467239</v>
      </c>
      <c r="G58" s="935">
        <f t="shared" si="1"/>
        <v>0.19330709283344594</v>
      </c>
      <c r="H58" s="948">
        <f t="shared" si="5"/>
        <v>5.0660377700090756E-2</v>
      </c>
    </row>
    <row r="59" spans="1:8" x14ac:dyDescent="0.25">
      <c r="A59" s="926" t="s">
        <v>232</v>
      </c>
      <c r="B59" s="944">
        <v>16855.401132617797</v>
      </c>
      <c r="C59" s="934">
        <v>14189.645093000001</v>
      </c>
      <c r="D59" s="935">
        <f t="shared" si="0"/>
        <v>-0.15815441107830697</v>
      </c>
      <c r="E59" s="944">
        <v>120412.4086081789</v>
      </c>
      <c r="F59" s="934">
        <v>99039.221337434705</v>
      </c>
      <c r="G59" s="935">
        <f t="shared" si="1"/>
        <v>-0.17749987329206574</v>
      </c>
      <c r="H59" s="951">
        <f t="shared" si="5"/>
        <v>4.8272461961415644E-2</v>
      </c>
    </row>
    <row r="60" spans="1:8" ht="15" customHeight="1" x14ac:dyDescent="0.25">
      <c r="A60" s="926" t="s">
        <v>224</v>
      </c>
      <c r="B60" s="944">
        <v>19925.6744899035</v>
      </c>
      <c r="C60" s="934">
        <v>14996.802913</v>
      </c>
      <c r="D60" s="935">
        <f t="shared" si="0"/>
        <v>-0.24736284733553182</v>
      </c>
      <c r="E60" s="944">
        <v>137181.75339414043</v>
      </c>
      <c r="F60" s="934">
        <v>98443.928280850087</v>
      </c>
      <c r="G60" s="935">
        <f t="shared" si="1"/>
        <v>-0.28238321901303953</v>
      </c>
      <c r="H60" s="951">
        <f t="shared" si="5"/>
        <v>4.7982311644785336E-2</v>
      </c>
    </row>
    <row r="61" spans="1:8" x14ac:dyDescent="0.25">
      <c r="A61" s="926" t="s">
        <v>235</v>
      </c>
      <c r="B61" s="944">
        <v>9727.0232966015992</v>
      </c>
      <c r="C61" s="934">
        <v>12619.368226000001</v>
      </c>
      <c r="D61" s="935">
        <f t="shared" si="0"/>
        <v>0.29735149605418565</v>
      </c>
      <c r="E61" s="944">
        <v>78591.058523966014</v>
      </c>
      <c r="F61" s="934">
        <v>76958.253960536706</v>
      </c>
      <c r="G61" s="935">
        <f t="shared" si="1"/>
        <v>-2.0775958411749729E-2</v>
      </c>
      <c r="H61" s="948">
        <f t="shared" si="5"/>
        <v>3.7510032255501952E-2</v>
      </c>
    </row>
    <row r="62" spans="1:8" x14ac:dyDescent="0.25">
      <c r="A62" s="926" t="s">
        <v>218</v>
      </c>
      <c r="B62" s="944">
        <v>8814.9823271726</v>
      </c>
      <c r="C62" s="934">
        <v>11092.180218918351</v>
      </c>
      <c r="D62" s="935">
        <f t="shared" si="0"/>
        <v>0.25833266672880106</v>
      </c>
      <c r="E62" s="944">
        <v>48214.5533703478</v>
      </c>
      <c r="F62" s="934">
        <v>67207.144848922951</v>
      </c>
      <c r="G62" s="935">
        <f t="shared" si="1"/>
        <v>0.39391822906018437</v>
      </c>
      <c r="H62" s="948">
        <f t="shared" si="5"/>
        <v>3.2757268276590597E-2</v>
      </c>
    </row>
    <row r="63" spans="1:8" x14ac:dyDescent="0.25">
      <c r="A63" s="926" t="s">
        <v>236</v>
      </c>
      <c r="B63" s="944">
        <v>7497.4705140193</v>
      </c>
      <c r="C63" s="934">
        <v>10226.142895999999</v>
      </c>
      <c r="D63" s="935">
        <f t="shared" si="0"/>
        <v>0.36394573034711297</v>
      </c>
      <c r="E63" s="944">
        <v>51009.741114203687</v>
      </c>
      <c r="F63" s="934">
        <v>63300.720112856703</v>
      </c>
      <c r="G63" s="935">
        <f t="shared" si="1"/>
        <v>0.24095356553830038</v>
      </c>
      <c r="H63" s="948">
        <f t="shared" si="5"/>
        <v>3.0853247456047103E-2</v>
      </c>
    </row>
    <row r="64" spans="1:8" x14ac:dyDescent="0.25">
      <c r="A64" s="926" t="s">
        <v>227</v>
      </c>
      <c r="B64" s="944">
        <v>6926.0765576351996</v>
      </c>
      <c r="C64" s="934">
        <v>7517.3541640000003</v>
      </c>
      <c r="D64" s="935">
        <f t="shared" si="0"/>
        <v>8.5369776300405764E-2</v>
      </c>
      <c r="E64" s="944">
        <v>55316.573648806603</v>
      </c>
      <c r="F64" s="934">
        <v>52571.882324984603</v>
      </c>
      <c r="G64" s="935">
        <f t="shared" si="1"/>
        <v>-4.9617883805448182E-2</v>
      </c>
      <c r="H64" s="948">
        <f t="shared" si="5"/>
        <v>2.5623931160832083E-2</v>
      </c>
    </row>
    <row r="65" spans="1:8" x14ac:dyDescent="0.25">
      <c r="A65" s="926" t="s">
        <v>222</v>
      </c>
      <c r="B65" s="944">
        <v>7169.7125827048003</v>
      </c>
      <c r="C65" s="934">
        <v>6548.3075509999999</v>
      </c>
      <c r="D65" s="935">
        <f t="shared" si="0"/>
        <v>-8.6670842734169029E-2</v>
      </c>
      <c r="E65" s="944">
        <v>50013.789915750902</v>
      </c>
      <c r="F65" s="934">
        <v>46119.671234591406</v>
      </c>
      <c r="G65" s="935">
        <f t="shared" si="1"/>
        <v>-7.7860899718241838E-2</v>
      </c>
      <c r="H65" s="948">
        <f t="shared" si="5"/>
        <v>2.2479074908713075E-2</v>
      </c>
    </row>
    <row r="66" spans="1:8" x14ac:dyDescent="0.25">
      <c r="A66" s="926" t="s">
        <v>234</v>
      </c>
      <c r="B66" s="944">
        <v>4006.7647318449999</v>
      </c>
      <c r="C66" s="934">
        <v>4347.6208189999998</v>
      </c>
      <c r="D66" s="935">
        <f t="shared" si="0"/>
        <v>8.5070152596168347E-2</v>
      </c>
      <c r="E66" s="944">
        <v>29886.842926731202</v>
      </c>
      <c r="F66" s="934">
        <v>27809.975967733903</v>
      </c>
      <c r="G66" s="935">
        <f t="shared" si="1"/>
        <v>-6.9491011950938542E-2</v>
      </c>
      <c r="H66" s="948">
        <f t="shared" si="5"/>
        <v>1.3554791616105916E-2</v>
      </c>
    </row>
    <row r="67" spans="1:8" x14ac:dyDescent="0.25">
      <c r="A67" s="926" t="s">
        <v>229</v>
      </c>
      <c r="B67" s="952">
        <v>0</v>
      </c>
      <c r="C67" s="934">
        <v>1269.6375559999999</v>
      </c>
      <c r="D67" s="935" t="s">
        <v>214</v>
      </c>
      <c r="E67" s="944">
        <v>14513.036544705799</v>
      </c>
      <c r="F67" s="934">
        <v>20783.268640666902</v>
      </c>
      <c r="G67" s="935">
        <f t="shared" si="1"/>
        <v>0.43204136340774357</v>
      </c>
      <c r="H67" s="948">
        <f t="shared" si="5"/>
        <v>1.0129921573921594E-2</v>
      </c>
    </row>
    <row r="68" spans="1:8" x14ac:dyDescent="0.25">
      <c r="A68" s="926" t="s">
        <v>219</v>
      </c>
      <c r="B68" s="944">
        <v>2385.3781558360001</v>
      </c>
      <c r="C68" s="934">
        <v>2224.1968830000001</v>
      </c>
      <c r="D68" s="935">
        <f t="shared" si="0"/>
        <v>-6.7570532765070523E-2</v>
      </c>
      <c r="E68" s="944">
        <v>15592.401619278802</v>
      </c>
      <c r="F68" s="934">
        <v>18264.589848600299</v>
      </c>
      <c r="G68" s="935">
        <f t="shared" si="1"/>
        <v>0.17137759112217466</v>
      </c>
      <c r="H68" s="948">
        <f t="shared" si="5"/>
        <v>8.9022985722340426E-3</v>
      </c>
    </row>
    <row r="69" spans="1:8" x14ac:dyDescent="0.25">
      <c r="A69" s="926" t="s">
        <v>231</v>
      </c>
      <c r="B69" s="944">
        <v>1948.6901311122001</v>
      </c>
      <c r="C69" s="934">
        <v>2173.1498419999994</v>
      </c>
      <c r="D69" s="935">
        <f t="shared" si="0"/>
        <v>0.11518491693684041</v>
      </c>
      <c r="E69" s="944">
        <v>12394.326539393001</v>
      </c>
      <c r="F69" s="934">
        <v>11460.7079184414</v>
      </c>
      <c r="G69" s="935">
        <f t="shared" si="1"/>
        <v>-7.5326288845486977E-2</v>
      </c>
      <c r="H69" s="948">
        <f>(F69/$F$53)</f>
        <v>5.5860353057394846E-3</v>
      </c>
    </row>
    <row r="70" spans="1:8" ht="15.75" thickBot="1" x14ac:dyDescent="0.3">
      <c r="A70" s="926" t="s">
        <v>221</v>
      </c>
      <c r="B70" s="945">
        <v>15.9011020029</v>
      </c>
      <c r="C70" s="938">
        <v>29.637710999999999</v>
      </c>
      <c r="D70" s="935">
        <f t="shared" si="0"/>
        <v>0.86387779882141214</v>
      </c>
      <c r="E70" s="944">
        <v>77.046619088599996</v>
      </c>
      <c r="F70" s="934">
        <v>122.6917434831</v>
      </c>
      <c r="G70" s="935">
        <f t="shared" si="1"/>
        <v>0.59243513777042245</v>
      </c>
      <c r="H70" s="951">
        <f>(F70/$F$53)</f>
        <v>5.9800879290930794E-5</v>
      </c>
    </row>
    <row r="71" spans="1:8" x14ac:dyDescent="0.25">
      <c r="A71" s="921" t="s">
        <v>735</v>
      </c>
      <c r="B71" s="940">
        <f>+SUM(B72:B83)</f>
        <v>26804.970046064802</v>
      </c>
      <c r="C71" s="941">
        <f>+SUM(C72:C83)</f>
        <v>26122.493078999996</v>
      </c>
      <c r="D71" s="924">
        <f>+C71/B71-1</f>
        <v>-2.5460836773626538E-2</v>
      </c>
      <c r="E71" s="940">
        <f>+SUM(E72:E83)</f>
        <v>180178.03668610091</v>
      </c>
      <c r="F71" s="941">
        <f>+SUM(F72:F83)</f>
        <v>165375.35404773502</v>
      </c>
      <c r="G71" s="924">
        <f>+F71/E71-1</f>
        <v>-8.2155866001329292E-2</v>
      </c>
      <c r="H71" s="925">
        <f>SUM(H72:H83)</f>
        <v>0.99999999999999989</v>
      </c>
    </row>
    <row r="72" spans="1:8" x14ac:dyDescent="0.25">
      <c r="A72" s="926" t="s">
        <v>237</v>
      </c>
      <c r="B72" s="942">
        <v>8646.7227042390004</v>
      </c>
      <c r="C72" s="943">
        <v>9013.1661139999997</v>
      </c>
      <c r="D72" s="928">
        <f t="shared" si="0"/>
        <v>4.23794566213338E-2</v>
      </c>
      <c r="E72" s="942">
        <v>55028.617446625198</v>
      </c>
      <c r="F72" s="943">
        <v>51636.784917272998</v>
      </c>
      <c r="G72" s="928">
        <f t="shared" si="1"/>
        <v>-6.1637611241861512E-2</v>
      </c>
      <c r="H72" s="947">
        <f t="shared" ref="H72:H83" si="6">(F72/$F$71)</f>
        <v>0.31223990548415226</v>
      </c>
    </row>
    <row r="73" spans="1:8" x14ac:dyDescent="0.25">
      <c r="A73" s="930" t="s">
        <v>216</v>
      </c>
      <c r="B73" s="942">
        <v>3282.2857964610002</v>
      </c>
      <c r="C73" s="943">
        <v>3736.6104220000002</v>
      </c>
      <c r="D73" s="928">
        <f t="shared" ref="D73:D82" si="7">+C73/B73-1</f>
        <v>0.13841714393940285</v>
      </c>
      <c r="E73" s="942">
        <v>21415.808031086002</v>
      </c>
      <c r="F73" s="943">
        <v>27492.121068432007</v>
      </c>
      <c r="G73" s="928">
        <f t="shared" si="1"/>
        <v>0.28373027198067735</v>
      </c>
      <c r="H73" s="947">
        <f t="shared" si="6"/>
        <v>0.16624073899485955</v>
      </c>
    </row>
    <row r="74" spans="1:8" x14ac:dyDescent="0.25">
      <c r="A74" s="930" t="s">
        <v>217</v>
      </c>
      <c r="B74" s="942">
        <v>4757.3814318199993</v>
      </c>
      <c r="C74" s="943">
        <v>3907.7240259999999</v>
      </c>
      <c r="D74" s="928">
        <f t="shared" si="7"/>
        <v>-0.1785977050603974</v>
      </c>
      <c r="E74" s="942">
        <v>34171.896426599997</v>
      </c>
      <c r="F74" s="943">
        <v>26150.046148769998</v>
      </c>
      <c r="G74" s="928">
        <f t="shared" ref="G74:G88" si="8">+F74/E74-1</f>
        <v>-0.23474992952353824</v>
      </c>
      <c r="H74" s="947">
        <f t="shared" si="6"/>
        <v>0.15812541293923324</v>
      </c>
    </row>
    <row r="75" spans="1:8" x14ac:dyDescent="0.25">
      <c r="A75" s="930" t="s">
        <v>235</v>
      </c>
      <c r="B75" s="942">
        <v>2060.9530500000001</v>
      </c>
      <c r="C75" s="943">
        <v>2474.4968590000008</v>
      </c>
      <c r="D75" s="928">
        <f t="shared" si="7"/>
        <v>0.2006565889504377</v>
      </c>
      <c r="E75" s="942">
        <v>14842.470233524902</v>
      </c>
      <c r="F75" s="943">
        <v>15354.045720640001</v>
      </c>
      <c r="G75" s="928">
        <f t="shared" si="8"/>
        <v>3.4467004418145653E-2</v>
      </c>
      <c r="H75" s="947">
        <f t="shared" si="6"/>
        <v>9.2843615114547903E-2</v>
      </c>
    </row>
    <row r="76" spans="1:8" x14ac:dyDescent="0.25">
      <c r="A76" s="926" t="s">
        <v>228</v>
      </c>
      <c r="B76" s="944">
        <v>2759.7245468000001</v>
      </c>
      <c r="C76" s="934">
        <v>1411.2651249999999</v>
      </c>
      <c r="D76" s="928">
        <f t="shared" si="7"/>
        <v>-0.48862101957370618</v>
      </c>
      <c r="E76" s="942">
        <v>20770.8898377</v>
      </c>
      <c r="F76" s="943">
        <v>11677.116191200001</v>
      </c>
      <c r="G76" s="928">
        <f t="shared" si="8"/>
        <v>-0.43781338775358747</v>
      </c>
      <c r="H76" s="947">
        <f t="shared" si="6"/>
        <v>7.0609772891729941E-2</v>
      </c>
    </row>
    <row r="77" spans="1:8" x14ac:dyDescent="0.25">
      <c r="A77" s="926" t="s">
        <v>224</v>
      </c>
      <c r="B77" s="944">
        <v>2418.8693399999997</v>
      </c>
      <c r="C77" s="934">
        <v>2025.1988249999999</v>
      </c>
      <c r="D77" s="935">
        <f t="shared" si="7"/>
        <v>-0.16274980565920105</v>
      </c>
      <c r="E77" s="944">
        <v>11986.227173999998</v>
      </c>
      <c r="F77" s="934">
        <v>11525.081770999997</v>
      </c>
      <c r="G77" s="935">
        <f t="shared" si="8"/>
        <v>-3.8472940342754169E-2</v>
      </c>
      <c r="H77" s="948">
        <f t="shared" si="6"/>
        <v>6.9690443520824291E-2</v>
      </c>
    </row>
    <row r="78" spans="1:8" x14ac:dyDescent="0.25">
      <c r="A78" s="926" t="s">
        <v>218</v>
      </c>
      <c r="B78" s="944">
        <v>1593.6983283999998</v>
      </c>
      <c r="C78" s="934">
        <v>1356.1164119999999</v>
      </c>
      <c r="D78" s="935">
        <f t="shared" si="7"/>
        <v>-0.14907583961546933</v>
      </c>
      <c r="E78" s="944">
        <v>11126.9045272</v>
      </c>
      <c r="F78" s="934">
        <v>9532.2799358000011</v>
      </c>
      <c r="G78" s="935">
        <f t="shared" si="8"/>
        <v>-0.1433125077600782</v>
      </c>
      <c r="H78" s="948">
        <f t="shared" si="6"/>
        <v>5.7640269257101889E-2</v>
      </c>
    </row>
    <row r="79" spans="1:8" x14ac:dyDescent="0.25">
      <c r="A79" s="926" t="s">
        <v>234</v>
      </c>
      <c r="B79" s="944">
        <v>757.08788501999993</v>
      </c>
      <c r="C79" s="934">
        <v>996.60218500000008</v>
      </c>
      <c r="D79" s="935">
        <f t="shared" si="7"/>
        <v>0.31636261089248952</v>
      </c>
      <c r="E79" s="944">
        <v>4540.5244781199999</v>
      </c>
      <c r="F79" s="934">
        <v>6021.7940254999994</v>
      </c>
      <c r="G79" s="935">
        <f t="shared" si="8"/>
        <v>0.32623313771745543</v>
      </c>
      <c r="H79" s="948">
        <f t="shared" si="6"/>
        <v>3.64128866733179E-2</v>
      </c>
    </row>
    <row r="80" spans="1:8" x14ac:dyDescent="0.25">
      <c r="A80" s="926" t="s">
        <v>232</v>
      </c>
      <c r="B80" s="944">
        <v>509.26564422000001</v>
      </c>
      <c r="C80" s="934">
        <v>468.68032300000004</v>
      </c>
      <c r="D80" s="935">
        <f t="shared" si="7"/>
        <v>-7.9693813397055613E-2</v>
      </c>
      <c r="E80" s="944">
        <v>3708.0355148399999</v>
      </c>
      <c r="F80" s="934">
        <v>3560.5885498500002</v>
      </c>
      <c r="G80" s="935">
        <f t="shared" si="8"/>
        <v>-3.9764172807919329E-2</v>
      </c>
      <c r="H80" s="948">
        <f t="shared" si="6"/>
        <v>2.1530345741979477E-2</v>
      </c>
    </row>
    <row r="81" spans="1:15" x14ac:dyDescent="0.25">
      <c r="A81" s="926" t="s">
        <v>229</v>
      </c>
      <c r="B81" s="945">
        <v>0</v>
      </c>
      <c r="C81" s="934">
        <v>720.25790799999993</v>
      </c>
      <c r="D81" s="935" t="s">
        <v>214</v>
      </c>
      <c r="E81" s="944">
        <v>2506.7997863000001</v>
      </c>
      <c r="F81" s="934">
        <v>2319.0208516000002</v>
      </c>
      <c r="G81" s="935">
        <f t="shared" si="8"/>
        <v>-7.4907830982847923E-2</v>
      </c>
      <c r="H81" s="948">
        <f t="shared" si="6"/>
        <v>1.4022771802687255E-2</v>
      </c>
    </row>
    <row r="82" spans="1:15" x14ac:dyDescent="0.25">
      <c r="A82" s="926" t="s">
        <v>236</v>
      </c>
      <c r="B82" s="944">
        <v>11.036</v>
      </c>
      <c r="C82" s="934">
        <v>12.374879999999999</v>
      </c>
      <c r="D82" s="935">
        <f t="shared" si="7"/>
        <v>0.12131931859369338</v>
      </c>
      <c r="E82" s="944">
        <v>57.17586</v>
      </c>
      <c r="F82" s="934">
        <v>101.238423</v>
      </c>
      <c r="G82" s="935">
        <f>+F82/E82-1</f>
        <v>0.77064976372895821</v>
      </c>
      <c r="H82" s="948">
        <f t="shared" si="6"/>
        <v>6.121735828349482E-4</v>
      </c>
    </row>
    <row r="83" spans="1:15" ht="15.75" thickBot="1" x14ac:dyDescent="0.3">
      <c r="A83" s="926" t="s">
        <v>275</v>
      </c>
      <c r="B83" s="944">
        <v>7.9453191048000003</v>
      </c>
      <c r="C83" s="934">
        <v>0</v>
      </c>
      <c r="D83" s="935" t="s">
        <v>215</v>
      </c>
      <c r="E83" s="944">
        <v>22.687370104799999</v>
      </c>
      <c r="F83" s="934">
        <v>5.23644467</v>
      </c>
      <c r="G83" s="935">
        <f>+F83/E83-1</f>
        <v>-0.76919119995789564</v>
      </c>
      <c r="H83" s="950">
        <f t="shared" si="6"/>
        <v>3.1663996731269391E-5</v>
      </c>
    </row>
    <row r="84" spans="1:15" x14ac:dyDescent="0.25">
      <c r="A84" s="921" t="s">
        <v>736</v>
      </c>
      <c r="B84" s="940">
        <f>+B85</f>
        <v>1040961.796982</v>
      </c>
      <c r="C84" s="941">
        <f>+C85</f>
        <v>1066370.64986</v>
      </c>
      <c r="D84" s="924">
        <f t="shared" ref="D84:D85" si="9">+C84/B84-1</f>
        <v>2.4409015731092554E-2</v>
      </c>
      <c r="E84" s="940">
        <f>+E85</f>
        <v>6092975.9230459994</v>
      </c>
      <c r="F84" s="941">
        <f>+F85</f>
        <v>8195647.5473280009</v>
      </c>
      <c r="G84" s="924">
        <f t="shared" si="8"/>
        <v>0.34509764207813154</v>
      </c>
      <c r="H84" s="925">
        <f>SUM(H85)</f>
        <v>1</v>
      </c>
    </row>
    <row r="85" spans="1:15" ht="15.75" thickBot="1" x14ac:dyDescent="0.3">
      <c r="A85" s="926" t="s">
        <v>224</v>
      </c>
      <c r="B85" s="944">
        <v>1040961.796982</v>
      </c>
      <c r="C85" s="934">
        <v>1066370.64986</v>
      </c>
      <c r="D85" s="928">
        <f t="shared" si="9"/>
        <v>2.4409015731092554E-2</v>
      </c>
      <c r="E85" s="942">
        <v>6092975.9230459994</v>
      </c>
      <c r="F85" s="943">
        <v>8195647.5473280009</v>
      </c>
      <c r="G85" s="928">
        <f t="shared" si="8"/>
        <v>0.34509764207813154</v>
      </c>
      <c r="H85" s="947">
        <f>(F85/$F$84)</f>
        <v>1</v>
      </c>
    </row>
    <row r="86" spans="1:15" x14ac:dyDescent="0.25">
      <c r="A86" s="921" t="s">
        <v>737</v>
      </c>
      <c r="B86" s="940">
        <f>SUM(B87:B87)</f>
        <v>3033.0752000000002</v>
      </c>
      <c r="C86" s="941">
        <f>SUM(C87:C87)</f>
        <v>3230.7702250000002</v>
      </c>
      <c r="D86" s="924">
        <f>+C86/B86-1</f>
        <v>6.5179730789398205E-2</v>
      </c>
      <c r="E86" s="940">
        <f>SUM(E87:E87)</f>
        <v>19479.14014</v>
      </c>
      <c r="F86" s="941">
        <f>SUM(F87:F87)</f>
        <v>20745.130567</v>
      </c>
      <c r="G86" s="924">
        <f>+F86/E86-1</f>
        <v>6.4992110426903116E-2</v>
      </c>
      <c r="H86" s="925">
        <f>SUM(H87:H87)</f>
        <v>1</v>
      </c>
    </row>
    <row r="87" spans="1:15" ht="15.75" thickBot="1" x14ac:dyDescent="0.3">
      <c r="A87" s="926" t="s">
        <v>229</v>
      </c>
      <c r="B87" s="944">
        <v>3033.0752000000002</v>
      </c>
      <c r="C87" s="934">
        <v>3230.7702250000002</v>
      </c>
      <c r="D87" s="928">
        <f>+C87/B87-1</f>
        <v>6.5179730789398205E-2</v>
      </c>
      <c r="E87" s="942">
        <v>19479.14014</v>
      </c>
      <c r="F87" s="943">
        <v>20745.130567</v>
      </c>
      <c r="G87" s="928">
        <f>+F87/E87-1</f>
        <v>6.4992110426903116E-2</v>
      </c>
      <c r="H87" s="947">
        <f>(F87/$F$86)</f>
        <v>1</v>
      </c>
    </row>
    <row r="88" spans="1:15" x14ac:dyDescent="0.25">
      <c r="A88" s="921" t="s">
        <v>738</v>
      </c>
      <c r="B88" s="940">
        <f>SUM(B89:B93)</f>
        <v>3136.8209697599996</v>
      </c>
      <c r="C88" s="941">
        <f>SUM(C89:C93)</f>
        <v>3606.7932000000001</v>
      </c>
      <c r="D88" s="924">
        <f t="shared" ref="D88:D107" si="10">(C88-B88)/B88</f>
        <v>0.14982437148013533</v>
      </c>
      <c r="E88" s="940">
        <f>SUM(E89:E93)</f>
        <v>22794.191209574903</v>
      </c>
      <c r="F88" s="941">
        <f>SUM(F89:F93)</f>
        <v>22384.038452193396</v>
      </c>
      <c r="G88" s="924">
        <f t="shared" si="8"/>
        <v>-1.7993740317893803E-2</v>
      </c>
      <c r="H88" s="925">
        <f>SUM(H89:H93)</f>
        <v>1.0000000000000002</v>
      </c>
    </row>
    <row r="89" spans="1:15" x14ac:dyDescent="0.25">
      <c r="A89" s="926" t="s">
        <v>218</v>
      </c>
      <c r="B89" s="868">
        <v>776.54232479999996</v>
      </c>
      <c r="C89" s="846">
        <v>1012.2219</v>
      </c>
      <c r="D89" s="928">
        <f t="shared" si="10"/>
        <v>0.30349868599976154</v>
      </c>
      <c r="E89" s="868">
        <v>5477.1723153000003</v>
      </c>
      <c r="F89" s="846">
        <v>6229.1810611000001</v>
      </c>
      <c r="G89" s="928">
        <f t="shared" ref="G89:G100" si="11">(F89-E89)/E89</f>
        <v>0.1372987195782264</v>
      </c>
      <c r="H89" s="947">
        <f>(F89/$F$88)</f>
        <v>0.27828673875824256</v>
      </c>
    </row>
    <row r="90" spans="1:15" x14ac:dyDescent="0.25">
      <c r="A90" s="926" t="s">
        <v>222</v>
      </c>
      <c r="B90" s="942">
        <v>758.22984792</v>
      </c>
      <c r="C90" s="943">
        <v>799.26594</v>
      </c>
      <c r="D90" s="928">
        <f t="shared" si="10"/>
        <v>5.4120913589159679E-2</v>
      </c>
      <c r="E90" s="942">
        <v>5197.0476034048988</v>
      </c>
      <c r="F90" s="943">
        <v>5886.0483018433997</v>
      </c>
      <c r="G90" s="928">
        <f t="shared" si="11"/>
        <v>0.13257540646483496</v>
      </c>
      <c r="H90" s="947">
        <f>(F90/$F$88)</f>
        <v>0.26295738878462432</v>
      </c>
    </row>
    <row r="91" spans="1:15" x14ac:dyDescent="0.25">
      <c r="A91" s="926" t="s">
        <v>227</v>
      </c>
      <c r="B91" s="942">
        <v>848.18455619999997</v>
      </c>
      <c r="C91" s="953">
        <v>873.46821399999999</v>
      </c>
      <c r="D91" s="928">
        <f t="shared" si="10"/>
        <v>2.9809146624025756E-2</v>
      </c>
      <c r="E91" s="942">
        <v>5990.8613334000001</v>
      </c>
      <c r="F91" s="953">
        <v>5580.6969998000004</v>
      </c>
      <c r="G91" s="928">
        <f t="shared" si="11"/>
        <v>-6.8465002071282921E-2</v>
      </c>
      <c r="H91" s="947">
        <f>(F91/$F$88)</f>
        <v>0.24931591373553738</v>
      </c>
    </row>
    <row r="92" spans="1:15" x14ac:dyDescent="0.25">
      <c r="A92" s="926" t="s">
        <v>275</v>
      </c>
      <c r="B92" s="942">
        <v>289.52709599999997</v>
      </c>
      <c r="C92" s="943">
        <v>336.65199000000001</v>
      </c>
      <c r="D92" s="928">
        <f t="shared" si="10"/>
        <v>0.16276505602087082</v>
      </c>
      <c r="E92" s="942">
        <v>1672.6255639999999</v>
      </c>
      <c r="F92" s="943">
        <v>1983.2182460000001</v>
      </c>
      <c r="G92" s="928">
        <f t="shared" si="11"/>
        <v>0.18569169853965009</v>
      </c>
      <c r="H92" s="947">
        <f>(F92/$F$88)</f>
        <v>8.8599662220722547E-2</v>
      </c>
    </row>
    <row r="93" spans="1:15" ht="15.75" thickBot="1" x14ac:dyDescent="0.3">
      <c r="A93" s="926" t="s">
        <v>758</v>
      </c>
      <c r="B93" s="944">
        <v>464.33714484000001</v>
      </c>
      <c r="C93" s="934">
        <v>585.18515600000001</v>
      </c>
      <c r="D93" s="928">
        <f t="shared" si="10"/>
        <v>0.26025919421467231</v>
      </c>
      <c r="E93" s="942">
        <v>4456.4843934699993</v>
      </c>
      <c r="F93" s="943">
        <v>2704.8938434499996</v>
      </c>
      <c r="G93" s="928">
        <f t="shared" si="11"/>
        <v>-0.39304312443830647</v>
      </c>
      <c r="H93" s="948">
        <f>(F93/$F$88)</f>
        <v>0.12084029650087333</v>
      </c>
      <c r="J93" s="954"/>
      <c r="K93" s="954"/>
      <c r="L93" s="954"/>
      <c r="M93" s="954"/>
      <c r="N93" s="954"/>
      <c r="O93" s="954"/>
    </row>
    <row r="94" spans="1:15" x14ac:dyDescent="0.25">
      <c r="A94" s="921" t="s">
        <v>739</v>
      </c>
      <c r="B94" s="940">
        <f>SUM(B95:B100)</f>
        <v>2570.5636897999993</v>
      </c>
      <c r="C94" s="941">
        <f>SUM(C95:C100)</f>
        <v>2277.090549</v>
      </c>
      <c r="D94" s="924">
        <f t="shared" si="10"/>
        <v>-0.11416684284637693</v>
      </c>
      <c r="E94" s="940">
        <f>SUM(E95:E100)</f>
        <v>16256.438501800003</v>
      </c>
      <c r="F94" s="941">
        <f>SUM(F95:F100)</f>
        <v>15178.435844199998</v>
      </c>
      <c r="G94" s="924">
        <f t="shared" si="11"/>
        <v>-6.6312351102035233E-2</v>
      </c>
      <c r="H94" s="925">
        <f>SUM(H95:H100)</f>
        <v>1.0000000000000002</v>
      </c>
    </row>
    <row r="95" spans="1:15" x14ac:dyDescent="0.25">
      <c r="A95" s="955" t="s">
        <v>237</v>
      </c>
      <c r="B95" s="886">
        <v>1742.4884334999999</v>
      </c>
      <c r="C95" s="869">
        <v>1464.6457539999999</v>
      </c>
      <c r="D95" s="874">
        <f t="shared" si="10"/>
        <v>-0.15945166358546164</v>
      </c>
      <c r="E95" s="890">
        <v>10556.055878000001</v>
      </c>
      <c r="F95" s="866">
        <v>9439.0423360000004</v>
      </c>
      <c r="G95" s="874">
        <f t="shared" si="11"/>
        <v>-0.10581731992608921</v>
      </c>
      <c r="H95" s="947">
        <f>(F95/$F$94)</f>
        <v>0.62187187355058449</v>
      </c>
    </row>
    <row r="96" spans="1:15" x14ac:dyDescent="0.25">
      <c r="A96" s="955" t="s">
        <v>216</v>
      </c>
      <c r="B96" s="879">
        <v>675.18524000000002</v>
      </c>
      <c r="C96" s="869">
        <v>697.89532599999995</v>
      </c>
      <c r="D96" s="874">
        <f t="shared" si="10"/>
        <v>3.3635341317591501E-2</v>
      </c>
      <c r="E96" s="868">
        <v>4475.3876280000004</v>
      </c>
      <c r="F96" s="866">
        <v>4918.4245969999993</v>
      </c>
      <c r="G96" s="874">
        <f t="shared" si="11"/>
        <v>9.8994099690530496E-2</v>
      </c>
      <c r="H96" s="947">
        <f t="shared" ref="H96:H100" si="12">(F96/$F$94)</f>
        <v>0.32404027974196259</v>
      </c>
    </row>
    <row r="97" spans="1:8" x14ac:dyDescent="0.25">
      <c r="A97" s="955" t="s">
        <v>228</v>
      </c>
      <c r="B97" s="879">
        <v>94.539502199999987</v>
      </c>
      <c r="C97" s="869">
        <v>83.964039999999997</v>
      </c>
      <c r="D97" s="870">
        <f t="shared" si="10"/>
        <v>-0.11186289280038109</v>
      </c>
      <c r="E97" s="879">
        <v>805.27359119999994</v>
      </c>
      <c r="F97" s="869">
        <v>569.47545909999997</v>
      </c>
      <c r="G97" s="870">
        <f t="shared" si="11"/>
        <v>-0.29281741594011435</v>
      </c>
      <c r="H97" s="948">
        <f t="shared" si="12"/>
        <v>3.7518718328121314E-2</v>
      </c>
    </row>
    <row r="98" spans="1:8" x14ac:dyDescent="0.25">
      <c r="A98" s="955" t="s">
        <v>235</v>
      </c>
      <c r="B98" s="879">
        <v>54.096689100000006</v>
      </c>
      <c r="C98" s="869">
        <v>24.834766999999999</v>
      </c>
      <c r="D98" s="870">
        <f t="shared" si="10"/>
        <v>-0.54091890995229142</v>
      </c>
      <c r="E98" s="879">
        <v>398.4386106</v>
      </c>
      <c r="F98" s="869">
        <v>224.82733110000004</v>
      </c>
      <c r="G98" s="870">
        <f t="shared" si="11"/>
        <v>-0.43572905557160369</v>
      </c>
      <c r="H98" s="948">
        <f t="shared" si="12"/>
        <v>1.4812285890835802E-2</v>
      </c>
    </row>
    <row r="99" spans="1:8" x14ac:dyDescent="0.25">
      <c r="A99" s="955" t="s">
        <v>217</v>
      </c>
      <c r="B99" s="956">
        <v>3.8618250000000001</v>
      </c>
      <c r="C99" s="869">
        <v>5.3319619999999999</v>
      </c>
      <c r="D99" s="870">
        <f t="shared" si="10"/>
        <v>0.38068452091951338</v>
      </c>
      <c r="E99" s="879">
        <v>16.077293999999998</v>
      </c>
      <c r="F99" s="869">
        <v>24.046420999999999</v>
      </c>
      <c r="G99" s="870">
        <f t="shared" si="11"/>
        <v>0.49567588923857464</v>
      </c>
      <c r="H99" s="948">
        <f t="shared" si="12"/>
        <v>1.5842489467838444E-3</v>
      </c>
    </row>
    <row r="100" spans="1:8" ht="15.75" thickBot="1" x14ac:dyDescent="0.3">
      <c r="A100" s="955" t="s">
        <v>236</v>
      </c>
      <c r="B100" s="957">
        <v>0.39200000000000002</v>
      </c>
      <c r="C100" s="891">
        <v>0.41870000000000002</v>
      </c>
      <c r="D100" s="870">
        <f t="shared" si="10"/>
        <v>6.8112244897959182E-2</v>
      </c>
      <c r="E100" s="879">
        <v>5.2055000000000007</v>
      </c>
      <c r="F100" s="869">
        <v>2.6196999999999999</v>
      </c>
      <c r="G100" s="870">
        <f t="shared" si="11"/>
        <v>-0.49674382864278177</v>
      </c>
      <c r="H100" s="951">
        <f t="shared" si="12"/>
        <v>1.7259354171207588E-4</v>
      </c>
    </row>
    <row r="101" spans="1:8" x14ac:dyDescent="0.25">
      <c r="A101" s="921" t="s">
        <v>740</v>
      </c>
      <c r="B101" s="940">
        <f>SUM(B102:B104)</f>
        <v>24.658781079999997</v>
      </c>
      <c r="C101" s="941">
        <f>SUM(C102:C104)</f>
        <v>24.117539999999998</v>
      </c>
      <c r="D101" s="924">
        <f t="shared" si="10"/>
        <v>-2.194922280400078E-2</v>
      </c>
      <c r="E101" s="940">
        <f>SUM(E102:E104)</f>
        <v>151.99251388000002</v>
      </c>
      <c r="F101" s="941">
        <f>SUM(F102:F104)</f>
        <v>166.61116560000002</v>
      </c>
      <c r="G101" s="924">
        <f>(F101-E101)/E101</f>
        <v>9.6180077207892026E-2</v>
      </c>
      <c r="H101" s="925">
        <f>SUM(H102:H104)</f>
        <v>1</v>
      </c>
    </row>
    <row r="102" spans="1:8" x14ac:dyDescent="0.25">
      <c r="A102" s="955" t="s">
        <v>237</v>
      </c>
      <c r="B102" s="879">
        <v>20.325702</v>
      </c>
      <c r="C102" s="869">
        <v>18.631633000000001</v>
      </c>
      <c r="D102" s="874">
        <f t="shared" si="10"/>
        <v>-8.3346149618842139E-2</v>
      </c>
      <c r="E102" s="868">
        <v>118.82927000000001</v>
      </c>
      <c r="F102" s="866">
        <v>124.65625500000002</v>
      </c>
      <c r="G102" s="874">
        <f>(F102-E102)/E102</f>
        <v>4.9036613622216202E-2</v>
      </c>
      <c r="H102" s="947">
        <f>(F102/$F$101)</f>
        <v>0.74818668095315211</v>
      </c>
    </row>
    <row r="103" spans="1:8" x14ac:dyDescent="0.25">
      <c r="A103" s="955" t="s">
        <v>228</v>
      </c>
      <c r="B103" s="879">
        <v>4.29307908</v>
      </c>
      <c r="C103" s="869">
        <v>5.480607</v>
      </c>
      <c r="D103" s="870">
        <f t="shared" si="10"/>
        <v>0.27661449926051673</v>
      </c>
      <c r="E103" s="879">
        <v>32.518143879999997</v>
      </c>
      <c r="F103" s="869">
        <v>41.695710599999998</v>
      </c>
      <c r="G103" s="874">
        <f>(F103-E103)/E103</f>
        <v>0.28222910735211382</v>
      </c>
      <c r="H103" s="947">
        <f>(F103/$F$101)</f>
        <v>0.25025760098277589</v>
      </c>
    </row>
    <row r="104" spans="1:8" ht="15.75" thickBot="1" x14ac:dyDescent="0.3">
      <c r="A104" s="955" t="s">
        <v>236</v>
      </c>
      <c r="B104" s="957">
        <v>0.04</v>
      </c>
      <c r="C104" s="891">
        <v>5.3E-3</v>
      </c>
      <c r="D104" s="870">
        <f t="shared" si="10"/>
        <v>-0.86750000000000005</v>
      </c>
      <c r="E104" s="879">
        <v>0.64510000000000012</v>
      </c>
      <c r="F104" s="892">
        <v>0.25920000000000004</v>
      </c>
      <c r="G104" s="870">
        <f>(F104-E104)/E104</f>
        <v>-0.59820182917377152</v>
      </c>
      <c r="H104" s="948">
        <f>(F104/$F$101)</f>
        <v>1.5557180640719316E-3</v>
      </c>
    </row>
    <row r="105" spans="1:8" x14ac:dyDescent="0.25">
      <c r="A105" s="921" t="s">
        <v>741</v>
      </c>
      <c r="B105" s="940">
        <f>SUM(B106:B107)</f>
        <v>27.761949000000001</v>
      </c>
      <c r="C105" s="941">
        <f>SUM(C106:C107)</f>
        <v>21.496898000000002</v>
      </c>
      <c r="D105" s="924">
        <f t="shared" si="10"/>
        <v>-0.22567043113579668</v>
      </c>
      <c r="E105" s="940">
        <f>SUM(E106:E107)</f>
        <v>194.268236</v>
      </c>
      <c r="F105" s="941">
        <f>SUM(F106:F107)</f>
        <v>163.21463399999999</v>
      </c>
      <c r="G105" s="924">
        <f t="shared" ref="G105:G113" si="13">(F105-E105)/E105</f>
        <v>-0.15984909648327691</v>
      </c>
      <c r="H105" s="925">
        <f>SUM(H106:H107)</f>
        <v>1</v>
      </c>
    </row>
    <row r="106" spans="1:8" x14ac:dyDescent="0.25">
      <c r="A106" s="955" t="s">
        <v>218</v>
      </c>
      <c r="B106" s="879">
        <v>15.999438</v>
      </c>
      <c r="C106" s="869">
        <v>12.583159999999999</v>
      </c>
      <c r="D106" s="874">
        <f t="shared" si="10"/>
        <v>-0.21352487506123655</v>
      </c>
      <c r="E106" s="868">
        <v>110.351018</v>
      </c>
      <c r="F106" s="866">
        <v>95.791830000000004</v>
      </c>
      <c r="G106" s="874">
        <f t="shared" si="13"/>
        <v>-0.1319352396005988</v>
      </c>
      <c r="H106" s="947">
        <f>(F106/$F$105)</f>
        <v>0.58690711520389782</v>
      </c>
    </row>
    <row r="107" spans="1:8" ht="15.75" thickBot="1" x14ac:dyDescent="0.3">
      <c r="A107" s="955" t="s">
        <v>228</v>
      </c>
      <c r="B107" s="879">
        <v>11.762511</v>
      </c>
      <c r="C107" s="869">
        <v>8.9137380000000004</v>
      </c>
      <c r="D107" s="874">
        <f t="shared" si="10"/>
        <v>-0.24219088934327029</v>
      </c>
      <c r="E107" s="868">
        <v>83.917218000000005</v>
      </c>
      <c r="F107" s="866">
        <v>67.422803999999999</v>
      </c>
      <c r="G107" s="874">
        <f t="shared" si="13"/>
        <v>-0.1965557771469498</v>
      </c>
      <c r="H107" s="948">
        <f>(F107/$F$105)</f>
        <v>0.41309288479610229</v>
      </c>
    </row>
    <row r="108" spans="1:8" x14ac:dyDescent="0.25">
      <c r="A108" s="921" t="s">
        <v>742</v>
      </c>
      <c r="B108" s="940">
        <f>SUM(B109:B111)</f>
        <v>3634.8462649999997</v>
      </c>
      <c r="C108" s="941">
        <f>SUM(C109:C111)</f>
        <v>3460.9957439999998</v>
      </c>
      <c r="D108" s="924">
        <f>(C108-B108)/B108</f>
        <v>-4.7828851160504268E-2</v>
      </c>
      <c r="E108" s="940">
        <f>SUM(E109:E111)</f>
        <v>20858.6423268</v>
      </c>
      <c r="F108" s="941">
        <f>SUM(F109:F111)</f>
        <v>23884.367795300001</v>
      </c>
      <c r="G108" s="924">
        <f t="shared" si="13"/>
        <v>0.14505860070348059</v>
      </c>
      <c r="H108" s="925">
        <f>SUM(H109:H111)</f>
        <v>1</v>
      </c>
    </row>
    <row r="109" spans="1:8" x14ac:dyDescent="0.25">
      <c r="A109" s="955" t="s">
        <v>217</v>
      </c>
      <c r="B109" s="879">
        <v>3540.3853519999998</v>
      </c>
      <c r="C109" s="869">
        <v>3383.3143699999996</v>
      </c>
      <c r="D109" s="874">
        <f>(C109-B109)/B109</f>
        <v>-4.436550442489804E-2</v>
      </c>
      <c r="E109" s="868">
        <v>20231.2855208</v>
      </c>
      <c r="F109" s="866">
        <v>23320.413098500001</v>
      </c>
      <c r="G109" s="874">
        <f t="shared" si="13"/>
        <v>0.15269062237908887</v>
      </c>
      <c r="H109" s="947">
        <f>(F109/$F$108)</f>
        <v>0.97638812542021836</v>
      </c>
    </row>
    <row r="110" spans="1:8" x14ac:dyDescent="0.25">
      <c r="A110" s="955" t="s">
        <v>218</v>
      </c>
      <c r="B110" s="879">
        <v>82.698402000000002</v>
      </c>
      <c r="C110" s="869">
        <v>68.767635999999996</v>
      </c>
      <c r="D110" s="874">
        <f>(C110-B110)/B110</f>
        <v>-0.1684526624831276</v>
      </c>
      <c r="E110" s="868">
        <v>542.89080000000001</v>
      </c>
      <c r="F110" s="866">
        <v>470.42489799999993</v>
      </c>
      <c r="G110" s="874">
        <f t="shared" si="13"/>
        <v>-0.13348154361798004</v>
      </c>
      <c r="H110" s="947">
        <f>(F110/$F$108)</f>
        <v>1.9695932587864888E-2</v>
      </c>
    </row>
    <row r="111" spans="1:8" ht="15.75" thickBot="1" x14ac:dyDescent="0.3">
      <c r="A111" s="955" t="s">
        <v>228</v>
      </c>
      <c r="B111" s="879">
        <v>11.762511</v>
      </c>
      <c r="C111" s="869">
        <v>8.9137380000000004</v>
      </c>
      <c r="D111" s="874">
        <f>(C111-B111)/B111</f>
        <v>-0.24219088934327029</v>
      </c>
      <c r="E111" s="868">
        <v>84.466006000000007</v>
      </c>
      <c r="F111" s="866">
        <v>93.529798799999995</v>
      </c>
      <c r="G111" s="874">
        <f t="shared" si="13"/>
        <v>0.10730698927566182</v>
      </c>
      <c r="H111" s="948">
        <f>(F111/$F$108)</f>
        <v>3.9159419919167762E-3</v>
      </c>
    </row>
    <row r="112" spans="1:8" x14ac:dyDescent="0.25">
      <c r="A112" s="921" t="s">
        <v>743</v>
      </c>
      <c r="B112" s="940">
        <f>SUM(B113)</f>
        <v>3.8380540000000001</v>
      </c>
      <c r="C112" s="941">
        <f>SUM(C113)</f>
        <v>3.2440980000000001</v>
      </c>
      <c r="D112" s="924">
        <f t="shared" ref="D112:D113" si="14">(C112-B112)/B112</f>
        <v>-0.15475446671672674</v>
      </c>
      <c r="E112" s="941">
        <f>SUM(E113)</f>
        <v>21.336172000000001</v>
      </c>
      <c r="F112" s="941">
        <f>SUM(F113)</f>
        <v>30.387711000000003</v>
      </c>
      <c r="G112" s="924">
        <f t="shared" si="13"/>
        <v>0.42423444092970386</v>
      </c>
      <c r="H112" s="925">
        <f>SUM(H113)</f>
        <v>1</v>
      </c>
    </row>
    <row r="113" spans="1:8" ht="15.75" thickBot="1" x14ac:dyDescent="0.3">
      <c r="A113" s="955" t="s">
        <v>228</v>
      </c>
      <c r="B113" s="879">
        <v>3.8380540000000001</v>
      </c>
      <c r="C113" s="869">
        <v>3.2440980000000001</v>
      </c>
      <c r="D113" s="874">
        <f t="shared" si="14"/>
        <v>-0.15475446671672674</v>
      </c>
      <c r="E113" s="868">
        <v>21.336172000000001</v>
      </c>
      <c r="F113" s="866">
        <v>30.387711000000003</v>
      </c>
      <c r="G113" s="874">
        <f t="shared" si="13"/>
        <v>0.42423444092970386</v>
      </c>
      <c r="H113" s="947">
        <f>(F113/$F$112)</f>
        <v>1</v>
      </c>
    </row>
    <row r="114" spans="1:8" ht="103.5" customHeight="1" thickBot="1" x14ac:dyDescent="0.3">
      <c r="A114" s="1135" t="s">
        <v>875</v>
      </c>
      <c r="B114" s="1136"/>
      <c r="C114" s="1136"/>
      <c r="D114" s="1136"/>
      <c r="E114" s="1136"/>
      <c r="F114" s="1136"/>
      <c r="G114" s="1136"/>
      <c r="H114" s="1137"/>
    </row>
    <row r="115" spans="1:8" x14ac:dyDescent="0.25">
      <c r="B115" s="848"/>
      <c r="C115" s="848"/>
      <c r="D115" s="848"/>
    </row>
    <row r="116" spans="1:8" x14ac:dyDescent="0.25">
      <c r="B116" s="954"/>
      <c r="C116" s="954"/>
      <c r="D116" s="954"/>
    </row>
    <row r="117" spans="1:8" x14ac:dyDescent="0.25">
      <c r="B117" s="848"/>
      <c r="C117" s="848"/>
      <c r="D117" s="848"/>
    </row>
    <row r="118" spans="1:8" x14ac:dyDescent="0.25">
      <c r="B118" s="848"/>
      <c r="C118" s="848"/>
      <c r="D118" s="848"/>
    </row>
    <row r="119" spans="1:8" x14ac:dyDescent="0.25">
      <c r="B119" s="848"/>
      <c r="C119" s="848"/>
      <c r="D119" s="848"/>
    </row>
    <row r="120" spans="1:8" x14ac:dyDescent="0.25">
      <c r="B120" s="848"/>
      <c r="C120" s="848"/>
      <c r="D120" s="848"/>
    </row>
  </sheetData>
  <mergeCells count="3">
    <mergeCell ref="B4:D4"/>
    <mergeCell ref="E4:H4"/>
    <mergeCell ref="A114:H114"/>
  </mergeCells>
  <pageMargins left="0.7" right="0.7" top="0.75" bottom="0.75" header="0.3" footer="0.3"/>
  <pageSetup scale="3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71451-DB78-4A3C-9585-8E3BC34DEF29}">
  <sheetPr codeName="Hoja5">
    <tabColor rgb="FF002060"/>
    <pageSetUpPr fitToPage="1"/>
  </sheetPr>
  <dimension ref="A1:R42"/>
  <sheetViews>
    <sheetView showGridLines="0" view="pageBreakPreview" zoomScaleNormal="100" zoomScaleSheetLayoutView="100" workbookViewId="0"/>
  </sheetViews>
  <sheetFormatPr baseColWidth="10" defaultColWidth="11.42578125" defaultRowHeight="12.75" x14ac:dyDescent="0.2"/>
  <cols>
    <col min="1" max="1" width="44" style="545" customWidth="1"/>
    <col min="2" max="2" width="10.5703125" style="545" customWidth="1"/>
    <col min="3" max="3" width="12.42578125" style="593" customWidth="1"/>
    <col min="4" max="4" width="12.42578125" style="968" customWidth="1"/>
    <col min="5" max="5" width="7.42578125" style="545" customWidth="1"/>
    <col min="6" max="7" width="13.42578125" style="545" bestFit="1" customWidth="1"/>
    <col min="8" max="8" width="12.7109375" style="545" customWidth="1"/>
    <col min="9" max="9" width="10.42578125" style="545" customWidth="1"/>
    <col min="10" max="10" width="2.42578125" style="545" customWidth="1"/>
    <col min="11" max="11" width="15.42578125" style="545" customWidth="1"/>
    <col min="12" max="16384" width="11.42578125" style="545"/>
  </cols>
  <sheetData>
    <row r="1" spans="1:18" x14ac:dyDescent="0.2">
      <c r="A1" s="539" t="s">
        <v>469</v>
      </c>
      <c r="B1" s="540"/>
      <c r="C1" s="541"/>
      <c r="D1" s="542"/>
      <c r="E1" s="540"/>
      <c r="F1" s="543"/>
      <c r="G1" s="543"/>
      <c r="H1" s="543"/>
      <c r="I1" s="544"/>
    </row>
    <row r="2" spans="1:18" ht="15.75" x14ac:dyDescent="0.25">
      <c r="A2" s="546" t="s">
        <v>470</v>
      </c>
      <c r="B2" s="540"/>
      <c r="C2" s="547"/>
      <c r="D2" s="959"/>
      <c r="E2" s="548"/>
      <c r="F2" s="548"/>
      <c r="G2" s="548"/>
      <c r="I2" s="544"/>
    </row>
    <row r="3" spans="1:18" x14ac:dyDescent="0.2">
      <c r="A3" s="69"/>
      <c r="B3" s="549"/>
      <c r="C3" s="550"/>
      <c r="D3" s="551"/>
      <c r="E3" s="549"/>
      <c r="F3" s="543"/>
      <c r="G3" s="543"/>
      <c r="H3" s="543"/>
      <c r="I3" s="544"/>
    </row>
    <row r="4" spans="1:18" x14ac:dyDescent="0.2">
      <c r="A4" s="70"/>
      <c r="B4" s="1141" t="s">
        <v>867</v>
      </c>
      <c r="C4" s="1141"/>
      <c r="D4" s="1141"/>
      <c r="E4" s="552"/>
      <c r="F4" s="1141" t="s">
        <v>868</v>
      </c>
      <c r="G4" s="1141"/>
      <c r="H4" s="1141"/>
      <c r="I4" s="1141"/>
    </row>
    <row r="5" spans="1:18" x14ac:dyDescent="0.2">
      <c r="A5" s="553" t="s">
        <v>471</v>
      </c>
      <c r="B5" s="554">
        <v>2025</v>
      </c>
      <c r="C5" s="354">
        <v>2026</v>
      </c>
      <c r="D5" s="555" t="s">
        <v>472</v>
      </c>
      <c r="E5" s="556"/>
      <c r="F5" s="554">
        <v>2025</v>
      </c>
      <c r="G5" s="354">
        <v>2026</v>
      </c>
      <c r="H5" s="557" t="s">
        <v>472</v>
      </c>
      <c r="I5" s="555" t="s">
        <v>461</v>
      </c>
    </row>
    <row r="6" spans="1:18" x14ac:dyDescent="0.2">
      <c r="A6" s="558" t="s">
        <v>473</v>
      </c>
      <c r="B6" s="559">
        <f>SUM(B7:B37)</f>
        <v>7008413.2760000005</v>
      </c>
      <c r="C6" s="560">
        <f>SUM(C7:C37)</f>
        <v>12489137.207999997</v>
      </c>
      <c r="D6" s="561">
        <f>C6/B6-1</f>
        <v>0.78202065377173047</v>
      </c>
      <c r="E6" s="562"/>
      <c r="F6" s="960">
        <f>SUM(F7:F37)</f>
        <v>45339548.533999987</v>
      </c>
      <c r="G6" s="961">
        <f>SUM(G7:G37)</f>
        <v>40647659.791899994</v>
      </c>
      <c r="H6" s="962">
        <f t="shared" ref="H6:H13" si="0">G6/F6-1</f>
        <v>-0.10348335821168486</v>
      </c>
      <c r="I6" s="963">
        <f>SUM(I7:I36)</f>
        <v>1</v>
      </c>
    </row>
    <row r="7" spans="1:18" x14ac:dyDescent="0.2">
      <c r="A7" s="564" t="s">
        <v>474</v>
      </c>
      <c r="B7" s="565">
        <v>3923970.0150000001</v>
      </c>
      <c r="C7" s="355">
        <v>1093135.0350000001</v>
      </c>
      <c r="D7" s="566">
        <f>+C7/B7-1</f>
        <v>-0.72142115489636327</v>
      </c>
      <c r="E7" s="567"/>
      <c r="F7" s="565">
        <v>25073923.678000003</v>
      </c>
      <c r="G7" s="568">
        <v>13408547.000499995</v>
      </c>
      <c r="H7" s="569">
        <f t="shared" si="0"/>
        <v>-0.4652393788585738</v>
      </c>
      <c r="I7" s="715">
        <f t="shared" ref="I7:I34" si="1">G7/$G$6</f>
        <v>0.32987254540966132</v>
      </c>
      <c r="J7" s="570"/>
      <c r="N7" s="964"/>
      <c r="O7" s="964"/>
      <c r="Q7" s="965"/>
      <c r="R7" s="965"/>
    </row>
    <row r="8" spans="1:18" x14ac:dyDescent="0.2">
      <c r="A8" s="564" t="s">
        <v>489</v>
      </c>
      <c r="B8" s="565">
        <v>2379.54</v>
      </c>
      <c r="C8" s="355">
        <v>8096386.2000000002</v>
      </c>
      <c r="D8" s="566" t="s">
        <v>214</v>
      </c>
      <c r="E8" s="567"/>
      <c r="F8" s="565">
        <v>15287.039999999999</v>
      </c>
      <c r="G8" s="568">
        <v>8098844.5100000007</v>
      </c>
      <c r="H8" s="569" t="s">
        <v>214</v>
      </c>
      <c r="I8" s="715">
        <f t="shared" si="1"/>
        <v>0.19924503775771826</v>
      </c>
      <c r="J8" s="570"/>
      <c r="N8" s="964"/>
      <c r="O8" s="964"/>
      <c r="Q8" s="965"/>
      <c r="R8" s="965"/>
    </row>
    <row r="9" spans="1:18" x14ac:dyDescent="0.2">
      <c r="A9" s="564" t="s">
        <v>846</v>
      </c>
      <c r="B9" s="565">
        <v>1194239.55</v>
      </c>
      <c r="C9" s="355">
        <v>1532125</v>
      </c>
      <c r="D9" s="566">
        <f t="shared" ref="D9:D35" si="2">+C9/B9-1</f>
        <v>0.28292937543393193</v>
      </c>
      <c r="E9" s="567"/>
      <c r="F9" s="565">
        <v>8462426.6999999993</v>
      </c>
      <c r="G9" s="568">
        <v>7770408.8500000006</v>
      </c>
      <c r="H9" s="569">
        <f t="shared" si="0"/>
        <v>-8.1775343472103468E-2</v>
      </c>
      <c r="I9" s="715">
        <f t="shared" si="1"/>
        <v>0.19116497455896436</v>
      </c>
      <c r="J9" s="570"/>
      <c r="N9" s="964"/>
      <c r="O9" s="964"/>
      <c r="Q9" s="965"/>
      <c r="R9" s="965"/>
    </row>
    <row r="10" spans="1:18" x14ac:dyDescent="0.2">
      <c r="A10" s="564" t="s">
        <v>745</v>
      </c>
      <c r="B10" s="565">
        <v>500286.68</v>
      </c>
      <c r="C10" s="355">
        <v>486895.22</v>
      </c>
      <c r="D10" s="566">
        <f t="shared" si="2"/>
        <v>-2.6767572544605822E-2</v>
      </c>
      <c r="E10" s="567"/>
      <c r="F10" s="565">
        <v>3177353.4999999995</v>
      </c>
      <c r="G10" s="568">
        <v>3504769.879999999</v>
      </c>
      <c r="H10" s="569">
        <f t="shared" si="0"/>
        <v>0.1030468847737589</v>
      </c>
      <c r="I10" s="715">
        <f t="shared" si="1"/>
        <v>8.622316507132366E-2</v>
      </c>
      <c r="J10" s="570"/>
      <c r="N10" s="964"/>
      <c r="O10" s="964"/>
      <c r="Q10" s="965"/>
      <c r="R10" s="965"/>
    </row>
    <row r="11" spans="1:18" x14ac:dyDescent="0.2">
      <c r="A11" s="564" t="s">
        <v>475</v>
      </c>
      <c r="B11" s="565">
        <v>164354.78</v>
      </c>
      <c r="C11" s="355">
        <v>162682.62</v>
      </c>
      <c r="D11" s="566">
        <f t="shared" si="2"/>
        <v>-1.0174088030783235E-2</v>
      </c>
      <c r="E11" s="567"/>
      <c r="F11" s="565">
        <v>1337731.4279999998</v>
      </c>
      <c r="G11" s="568">
        <v>1367591.4099999995</v>
      </c>
      <c r="H11" s="569">
        <f>G11/F11-1</f>
        <v>2.2321357916097018E-2</v>
      </c>
      <c r="I11" s="715">
        <f>G11/$G$6</f>
        <v>3.3645022050507428E-2</v>
      </c>
      <c r="J11" s="570"/>
      <c r="N11" s="964"/>
      <c r="O11" s="964"/>
      <c r="Q11" s="965"/>
      <c r="R11" s="965"/>
    </row>
    <row r="12" spans="1:18" x14ac:dyDescent="0.2">
      <c r="A12" s="564" t="s">
        <v>477</v>
      </c>
      <c r="B12" s="565">
        <v>226571.78000000003</v>
      </c>
      <c r="C12" s="355">
        <v>123146.36600000001</v>
      </c>
      <c r="D12" s="566">
        <f t="shared" si="2"/>
        <v>-0.45647968162672337</v>
      </c>
      <c r="E12" s="567"/>
      <c r="F12" s="565">
        <v>1420194.9550000001</v>
      </c>
      <c r="G12" s="568">
        <v>1151942.835</v>
      </c>
      <c r="H12" s="569">
        <f t="shared" si="0"/>
        <v>-0.18888401135039945</v>
      </c>
      <c r="I12" s="715">
        <f t="shared" si="1"/>
        <v>2.8339708630152227E-2</v>
      </c>
      <c r="J12" s="570"/>
      <c r="N12" s="964"/>
      <c r="O12" s="964"/>
      <c r="Q12" s="965"/>
      <c r="R12" s="965"/>
    </row>
    <row r="13" spans="1:18" x14ac:dyDescent="0.2">
      <c r="A13" s="564" t="s">
        <v>476</v>
      </c>
      <c r="B13" s="565">
        <v>259299.36000000002</v>
      </c>
      <c r="C13" s="355">
        <v>189159.95</v>
      </c>
      <c r="D13" s="566">
        <f t="shared" si="2"/>
        <v>-0.27049588552783166</v>
      </c>
      <c r="E13" s="567"/>
      <c r="F13" s="565">
        <v>1586066.7549999999</v>
      </c>
      <c r="G13" s="568">
        <v>984795.66</v>
      </c>
      <c r="H13" s="569">
        <f t="shared" si="0"/>
        <v>-0.37909570521197888</v>
      </c>
      <c r="I13" s="715">
        <f t="shared" si="1"/>
        <v>2.4227610274288013E-2</v>
      </c>
      <c r="J13" s="570"/>
      <c r="N13" s="964"/>
      <c r="O13" s="964"/>
      <c r="Q13" s="965"/>
      <c r="R13" s="965"/>
    </row>
    <row r="14" spans="1:18" x14ac:dyDescent="0.2">
      <c r="A14" s="564" t="s">
        <v>478</v>
      </c>
      <c r="B14" s="565">
        <v>141859.22</v>
      </c>
      <c r="C14" s="355">
        <v>109184.995</v>
      </c>
      <c r="D14" s="566">
        <f t="shared" si="2"/>
        <v>-0.23032852570315843</v>
      </c>
      <c r="E14" s="567"/>
      <c r="F14" s="565">
        <v>794498.30700000015</v>
      </c>
      <c r="G14" s="568">
        <v>809103.51339999982</v>
      </c>
      <c r="H14" s="569">
        <f>G14/F14-1</f>
        <v>1.8382929543485638E-2</v>
      </c>
      <c r="I14" s="715">
        <f t="shared" si="1"/>
        <v>1.9905291412649365E-2</v>
      </c>
      <c r="J14" s="570"/>
      <c r="N14" s="964"/>
      <c r="O14" s="964"/>
      <c r="Q14" s="965"/>
      <c r="R14" s="965"/>
    </row>
    <row r="15" spans="1:18" x14ac:dyDescent="0.2">
      <c r="A15" s="564" t="s">
        <v>479</v>
      </c>
      <c r="B15" s="565">
        <v>84165</v>
      </c>
      <c r="C15" s="355">
        <v>87279.5</v>
      </c>
      <c r="D15" s="566">
        <f t="shared" si="2"/>
        <v>3.7004693162240754E-2</v>
      </c>
      <c r="E15" s="567"/>
      <c r="F15" s="565">
        <v>547776.326</v>
      </c>
      <c r="G15" s="568">
        <v>648126.5</v>
      </c>
      <c r="H15" s="569">
        <f t="shared" ref="H15:H35" si="3">G15/F15-1</f>
        <v>0.18319552933727912</v>
      </c>
      <c r="I15" s="715">
        <f t="shared" si="1"/>
        <v>1.5944989288882862E-2</v>
      </c>
      <c r="J15" s="570"/>
      <c r="N15" s="964"/>
      <c r="O15" s="964"/>
      <c r="Q15" s="965"/>
      <c r="R15" s="965"/>
    </row>
    <row r="16" spans="1:18" x14ac:dyDescent="0.2">
      <c r="A16" s="564" t="s">
        <v>480</v>
      </c>
      <c r="B16" s="565">
        <v>66949.975999999995</v>
      </c>
      <c r="C16" s="355">
        <v>105753.202</v>
      </c>
      <c r="D16" s="566">
        <f t="shared" si="2"/>
        <v>0.57958536086704515</v>
      </c>
      <c r="E16" s="567"/>
      <c r="F16" s="565">
        <v>505407.78899999993</v>
      </c>
      <c r="G16" s="568">
        <v>610732.13200000033</v>
      </c>
      <c r="H16" s="569">
        <f t="shared" si="3"/>
        <v>0.20839477604489476</v>
      </c>
      <c r="I16" s="771">
        <f t="shared" si="1"/>
        <v>1.5025025674951726E-2</v>
      </c>
      <c r="J16" s="570"/>
      <c r="N16" s="964"/>
      <c r="O16" s="964"/>
      <c r="Q16" s="965"/>
      <c r="R16" s="965"/>
    </row>
    <row r="17" spans="1:18" x14ac:dyDescent="0.2">
      <c r="A17" s="564" t="s">
        <v>481</v>
      </c>
      <c r="B17" s="565">
        <v>191737.92</v>
      </c>
      <c r="C17" s="355">
        <v>140674.44</v>
      </c>
      <c r="D17" s="566">
        <f t="shared" si="2"/>
        <v>-0.2663191506406245</v>
      </c>
      <c r="E17" s="567"/>
      <c r="F17" s="565">
        <v>947821.3</v>
      </c>
      <c r="G17" s="568">
        <v>599494.68999999994</v>
      </c>
      <c r="H17" s="569">
        <f t="shared" si="3"/>
        <v>-0.3675024078906014</v>
      </c>
      <c r="I17" s="771">
        <f t="shared" si="1"/>
        <v>1.4748565921609672E-2</v>
      </c>
      <c r="J17" s="570"/>
      <c r="N17" s="964"/>
      <c r="O17" s="964"/>
      <c r="Q17" s="965"/>
      <c r="R17" s="965"/>
    </row>
    <row r="18" spans="1:18" x14ac:dyDescent="0.2">
      <c r="A18" s="564" t="s">
        <v>482</v>
      </c>
      <c r="B18" s="565">
        <v>78361.649999999994</v>
      </c>
      <c r="C18" s="355">
        <v>80455.97</v>
      </c>
      <c r="D18" s="566">
        <f t="shared" si="2"/>
        <v>2.6726338712878217E-2</v>
      </c>
      <c r="E18" s="567"/>
      <c r="F18" s="565">
        <v>521373.91000000003</v>
      </c>
      <c r="G18" s="568">
        <v>514860.15</v>
      </c>
      <c r="H18" s="569">
        <f t="shared" si="3"/>
        <v>-1.2493452156054352E-2</v>
      </c>
      <c r="I18" s="715">
        <f t="shared" si="1"/>
        <v>1.2666415548542798E-2</v>
      </c>
      <c r="J18" s="570"/>
      <c r="N18" s="964"/>
      <c r="O18" s="964"/>
      <c r="Q18" s="965"/>
      <c r="R18" s="965"/>
    </row>
    <row r="19" spans="1:18" x14ac:dyDescent="0.2">
      <c r="A19" s="564" t="s">
        <v>484</v>
      </c>
      <c r="B19" s="565">
        <v>28076.54</v>
      </c>
      <c r="C19" s="355">
        <v>140062.60999999999</v>
      </c>
      <c r="D19" s="566">
        <f t="shared" si="2"/>
        <v>3.988599378698372</v>
      </c>
      <c r="E19" s="567"/>
      <c r="F19" s="565">
        <v>161037.50700000001</v>
      </c>
      <c r="G19" s="568">
        <v>296456.01000000007</v>
      </c>
      <c r="H19" s="569">
        <f t="shared" si="3"/>
        <v>0.8409128129386656</v>
      </c>
      <c r="I19" s="715">
        <f t="shared" si="1"/>
        <v>7.2933106485770166E-3</v>
      </c>
      <c r="J19" s="570"/>
      <c r="N19" s="964"/>
      <c r="O19" s="964"/>
      <c r="Q19" s="965"/>
      <c r="R19" s="965"/>
    </row>
    <row r="20" spans="1:18" x14ac:dyDescent="0.2">
      <c r="A20" s="564" t="s">
        <v>483</v>
      </c>
      <c r="B20" s="565">
        <v>39223.22</v>
      </c>
      <c r="C20" s="355">
        <v>24054.57</v>
      </c>
      <c r="D20" s="566">
        <f t="shared" si="2"/>
        <v>-0.3867262810141544</v>
      </c>
      <c r="E20" s="567"/>
      <c r="F20" s="565">
        <v>259899.29000000004</v>
      </c>
      <c r="G20" s="568">
        <v>263535.29400000005</v>
      </c>
      <c r="H20" s="569">
        <f t="shared" si="3"/>
        <v>1.3990049761197998E-2</v>
      </c>
      <c r="I20" s="771">
        <f t="shared" si="1"/>
        <v>6.4834063104542046E-3</v>
      </c>
      <c r="J20" s="570"/>
      <c r="N20" s="964"/>
      <c r="O20" s="964"/>
      <c r="Q20" s="965"/>
      <c r="R20" s="965"/>
    </row>
    <row r="21" spans="1:18" x14ac:dyDescent="0.2">
      <c r="A21" s="564" t="s">
        <v>746</v>
      </c>
      <c r="B21" s="565">
        <v>32764.37</v>
      </c>
      <c r="C21" s="355">
        <v>33244.81</v>
      </c>
      <c r="D21" s="566">
        <f t="shared" si="2"/>
        <v>1.4663489638286897E-2</v>
      </c>
      <c r="E21" s="567"/>
      <c r="F21" s="565">
        <v>240479.88</v>
      </c>
      <c r="G21" s="568">
        <v>225665.21300000005</v>
      </c>
      <c r="H21" s="569">
        <f t="shared" si="3"/>
        <v>-6.1604600767432016E-2</v>
      </c>
      <c r="I21" s="771">
        <f t="shared" si="1"/>
        <v>5.5517393659393196E-3</v>
      </c>
      <c r="J21" s="570"/>
      <c r="N21" s="964"/>
      <c r="O21" s="964"/>
      <c r="Q21" s="965"/>
      <c r="R21" s="965"/>
    </row>
    <row r="22" spans="1:18" x14ac:dyDescent="0.2">
      <c r="A22" s="564" t="s">
        <v>490</v>
      </c>
      <c r="B22" s="565">
        <v>4340</v>
      </c>
      <c r="C22" s="355">
        <v>4981.53</v>
      </c>
      <c r="D22" s="566">
        <f t="shared" si="2"/>
        <v>0.14781797235023042</v>
      </c>
      <c r="E22" s="567"/>
      <c r="F22" s="565">
        <v>26396</v>
      </c>
      <c r="G22" s="568">
        <v>133393.27000000002</v>
      </c>
      <c r="H22" s="569">
        <f t="shared" si="3"/>
        <v>4.0535410668283083</v>
      </c>
      <c r="I22" s="715">
        <f t="shared" si="1"/>
        <v>3.2816961833207867E-3</v>
      </c>
      <c r="J22" s="570"/>
      <c r="N22" s="964"/>
      <c r="O22" s="964"/>
      <c r="Q22" s="965"/>
      <c r="R22" s="965"/>
    </row>
    <row r="23" spans="1:18" x14ac:dyDescent="0.2">
      <c r="A23" s="564" t="s">
        <v>485</v>
      </c>
      <c r="B23" s="565">
        <v>35751.46</v>
      </c>
      <c r="C23" s="355">
        <v>35996.519999999997</v>
      </c>
      <c r="D23" s="566">
        <f t="shared" si="2"/>
        <v>6.8545452409496388E-3</v>
      </c>
      <c r="E23" s="567"/>
      <c r="F23" s="565">
        <v>93762.365000000005</v>
      </c>
      <c r="G23" s="568">
        <v>85349.93</v>
      </c>
      <c r="H23" s="569">
        <f t="shared" si="3"/>
        <v>-8.972080642377156E-2</v>
      </c>
      <c r="I23" s="715">
        <f t="shared" si="1"/>
        <v>2.0997501562687254E-3</v>
      </c>
      <c r="J23" s="570"/>
      <c r="N23" s="964"/>
      <c r="O23" s="964"/>
      <c r="Q23" s="965"/>
      <c r="R23" s="965"/>
    </row>
    <row r="24" spans="1:18" x14ac:dyDescent="0.2">
      <c r="A24" s="564" t="s">
        <v>491</v>
      </c>
      <c r="B24" s="565">
        <v>6050.1549999999997</v>
      </c>
      <c r="C24" s="355">
        <v>7820.79</v>
      </c>
      <c r="D24" s="566">
        <f t="shared" si="2"/>
        <v>0.29265944426217194</v>
      </c>
      <c r="E24" s="567"/>
      <c r="F24" s="565">
        <v>40170.014999999999</v>
      </c>
      <c r="G24" s="568">
        <v>54867.957999999999</v>
      </c>
      <c r="H24" s="569">
        <f t="shared" si="3"/>
        <v>0.36589339087874384</v>
      </c>
      <c r="I24" s="771">
        <f t="shared" si="1"/>
        <v>1.3498429745009265E-3</v>
      </c>
      <c r="J24" s="570"/>
      <c r="N24" s="964"/>
      <c r="O24" s="964"/>
      <c r="Q24" s="965"/>
      <c r="R24" s="965"/>
    </row>
    <row r="25" spans="1:18" x14ac:dyDescent="0.2">
      <c r="A25" s="564" t="s">
        <v>486</v>
      </c>
      <c r="B25" s="565">
        <v>15989</v>
      </c>
      <c r="C25" s="355">
        <v>24867.65</v>
      </c>
      <c r="D25" s="566">
        <f t="shared" si="2"/>
        <v>0.55529739195697059</v>
      </c>
      <c r="E25" s="567"/>
      <c r="F25" s="565">
        <v>70740</v>
      </c>
      <c r="G25" s="568">
        <v>50135.65</v>
      </c>
      <c r="H25" s="569">
        <f t="shared" si="3"/>
        <v>-0.2912687305626237</v>
      </c>
      <c r="I25" s="771">
        <f t="shared" si="1"/>
        <v>1.2334203311254518E-3</v>
      </c>
      <c r="J25" s="570"/>
      <c r="N25" s="964"/>
      <c r="O25" s="964"/>
      <c r="Q25" s="965"/>
      <c r="R25" s="965"/>
    </row>
    <row r="26" spans="1:18" x14ac:dyDescent="0.2">
      <c r="A26" s="564" t="s">
        <v>487</v>
      </c>
      <c r="B26" s="565">
        <v>1489</v>
      </c>
      <c r="C26" s="355">
        <v>8687.92</v>
      </c>
      <c r="D26" s="566">
        <f t="shared" si="2"/>
        <v>4.8347347212894558</v>
      </c>
      <c r="E26" s="567"/>
      <c r="F26" s="565">
        <v>9407.0540000000001</v>
      </c>
      <c r="G26" s="568">
        <v>22339.89</v>
      </c>
      <c r="H26" s="569">
        <f t="shared" si="3"/>
        <v>1.3748019305512651</v>
      </c>
      <c r="I26" s="966">
        <f>G26/$G$6</f>
        <v>5.4959842988185385E-4</v>
      </c>
      <c r="J26" s="570"/>
      <c r="N26" s="964"/>
      <c r="O26" s="964"/>
      <c r="Q26" s="965"/>
      <c r="R26" s="965"/>
    </row>
    <row r="27" spans="1:18" x14ac:dyDescent="0.2">
      <c r="A27" s="564" t="s">
        <v>488</v>
      </c>
      <c r="B27" s="565">
        <v>1758.2349999999999</v>
      </c>
      <c r="C27" s="355">
        <v>1097.57</v>
      </c>
      <c r="D27" s="566">
        <f t="shared" si="2"/>
        <v>-0.37575466305698613</v>
      </c>
      <c r="E27" s="567"/>
      <c r="F27" s="565">
        <v>23451.875000000004</v>
      </c>
      <c r="G27" s="568">
        <v>19764.599999999999</v>
      </c>
      <c r="H27" s="569">
        <f t="shared" si="3"/>
        <v>-0.15722730058897227</v>
      </c>
      <c r="I27" s="966">
        <f>G27/$G$6</f>
        <v>4.8624201494469708E-4</v>
      </c>
      <c r="J27" s="570"/>
      <c r="N27" s="964"/>
      <c r="O27" s="964"/>
      <c r="Q27" s="965"/>
      <c r="R27" s="965"/>
    </row>
    <row r="28" spans="1:18" x14ac:dyDescent="0.2">
      <c r="A28" s="564" t="s">
        <v>493</v>
      </c>
      <c r="B28" s="565">
        <v>1917.4150000000002</v>
      </c>
      <c r="C28" s="355">
        <v>348.85</v>
      </c>
      <c r="D28" s="566">
        <f t="shared" si="2"/>
        <v>-0.8180623391388927</v>
      </c>
      <c r="E28" s="567"/>
      <c r="F28" s="565">
        <v>9246.41</v>
      </c>
      <c r="G28" s="568">
        <v>12919.805999999999</v>
      </c>
      <c r="H28" s="569">
        <f t="shared" si="3"/>
        <v>0.39727807873542265</v>
      </c>
      <c r="I28" s="771">
        <f t="shared" si="1"/>
        <v>3.1784870435701133E-4</v>
      </c>
      <c r="J28" s="570"/>
      <c r="N28" s="964"/>
      <c r="O28" s="964"/>
      <c r="Q28" s="965"/>
      <c r="R28" s="965"/>
    </row>
    <row r="29" spans="1:18" x14ac:dyDescent="0.2">
      <c r="A29" s="564" t="s">
        <v>492</v>
      </c>
      <c r="B29" s="565">
        <v>711.81</v>
      </c>
      <c r="C29" s="355">
        <v>617.89</v>
      </c>
      <c r="D29" s="566">
        <f t="shared" si="2"/>
        <v>-0.13194532248774249</v>
      </c>
      <c r="E29" s="567"/>
      <c r="F29" s="565">
        <v>3253.6099999999997</v>
      </c>
      <c r="G29" s="568">
        <v>5451.1299999999992</v>
      </c>
      <c r="H29" s="569">
        <f t="shared" si="3"/>
        <v>0.67540977560309923</v>
      </c>
      <c r="I29" s="966">
        <f t="shared" si="1"/>
        <v>1.3410685948238196E-4</v>
      </c>
      <c r="J29" s="570"/>
      <c r="N29" s="964"/>
      <c r="O29" s="964"/>
      <c r="Q29" s="965"/>
      <c r="R29" s="965"/>
    </row>
    <row r="30" spans="1:18" x14ac:dyDescent="0.2">
      <c r="A30" s="564" t="s">
        <v>747</v>
      </c>
      <c r="B30" s="565">
        <v>494.34</v>
      </c>
      <c r="C30" s="355">
        <v>0</v>
      </c>
      <c r="D30" s="566" t="s">
        <v>215</v>
      </c>
      <c r="E30" s="567"/>
      <c r="F30" s="565">
        <v>541.15</v>
      </c>
      <c r="G30" s="568">
        <v>4693.5300000000007</v>
      </c>
      <c r="H30" s="569">
        <f t="shared" si="3"/>
        <v>7.6732514090363129</v>
      </c>
      <c r="I30" s="966">
        <f t="shared" si="1"/>
        <v>1.154686401143147E-4</v>
      </c>
      <c r="J30" s="570"/>
      <c r="N30" s="964"/>
      <c r="O30" s="964"/>
      <c r="Q30" s="965"/>
      <c r="R30" s="965"/>
    </row>
    <row r="31" spans="1:18" x14ac:dyDescent="0.2">
      <c r="A31" s="564" t="s">
        <v>494</v>
      </c>
      <c r="B31" s="565">
        <v>750</v>
      </c>
      <c r="C31" s="355">
        <v>400</v>
      </c>
      <c r="D31" s="566">
        <f t="shared" si="2"/>
        <v>-0.46666666666666667</v>
      </c>
      <c r="E31" s="567"/>
      <c r="F31" s="565">
        <v>5250</v>
      </c>
      <c r="G31" s="568">
        <v>3149</v>
      </c>
      <c r="H31" s="569">
        <f t="shared" si="3"/>
        <v>-0.40019047619047621</v>
      </c>
      <c r="I31" s="966">
        <f t="shared" si="1"/>
        <v>7.7470634622549975E-5</v>
      </c>
      <c r="J31" s="570"/>
      <c r="N31" s="964"/>
      <c r="O31" s="964"/>
      <c r="Q31" s="965"/>
      <c r="R31" s="965"/>
    </row>
    <row r="32" spans="1:18" x14ac:dyDescent="0.2">
      <c r="A32" s="564" t="s">
        <v>495</v>
      </c>
      <c r="B32" s="565">
        <v>212.26</v>
      </c>
      <c r="C32" s="355">
        <v>2</v>
      </c>
      <c r="D32" s="566">
        <f t="shared" si="2"/>
        <v>-0.99057759351738439</v>
      </c>
      <c r="E32" s="567"/>
      <c r="F32" s="565">
        <v>1127.69</v>
      </c>
      <c r="G32" s="568">
        <v>373.38</v>
      </c>
      <c r="H32" s="569">
        <f t="shared" si="3"/>
        <v>-0.66889836745914222</v>
      </c>
      <c r="I32" s="772">
        <f t="shared" si="1"/>
        <v>9.1857686742990499E-6</v>
      </c>
      <c r="J32" s="570"/>
      <c r="N32" s="964"/>
      <c r="O32" s="964"/>
      <c r="Q32" s="965"/>
      <c r="R32" s="965"/>
    </row>
    <row r="33" spans="1:18" x14ac:dyDescent="0.2">
      <c r="A33" s="564" t="s">
        <v>496</v>
      </c>
      <c r="B33" s="565">
        <v>14</v>
      </c>
      <c r="C33" s="355">
        <v>24</v>
      </c>
      <c r="D33" s="566">
        <f t="shared" si="2"/>
        <v>0.71428571428571419</v>
      </c>
      <c r="E33" s="567"/>
      <c r="F33" s="565">
        <v>182</v>
      </c>
      <c r="G33" s="568">
        <v>236</v>
      </c>
      <c r="H33" s="569">
        <f t="shared" si="3"/>
        <v>0.29670329670329676</v>
      </c>
      <c r="I33" s="772">
        <f t="shared" si="1"/>
        <v>5.8059923057865331E-6</v>
      </c>
      <c r="J33" s="570"/>
      <c r="N33" s="964"/>
      <c r="O33" s="964"/>
      <c r="Q33" s="965"/>
      <c r="R33" s="965"/>
    </row>
    <row r="34" spans="1:18" x14ac:dyDescent="0.2">
      <c r="A34" s="564" t="s">
        <v>497</v>
      </c>
      <c r="B34" s="565">
        <v>50</v>
      </c>
      <c r="C34" s="355">
        <v>50</v>
      </c>
      <c r="D34" s="566">
        <f t="shared" si="2"/>
        <v>0</v>
      </c>
      <c r="E34" s="567"/>
      <c r="F34" s="565">
        <v>57</v>
      </c>
      <c r="G34" s="568">
        <v>98</v>
      </c>
      <c r="H34" s="569">
        <f t="shared" si="3"/>
        <v>0.7192982456140351</v>
      </c>
      <c r="I34" s="772">
        <f t="shared" si="1"/>
        <v>2.4109629066401708E-6</v>
      </c>
      <c r="J34" s="570"/>
      <c r="N34" s="964"/>
      <c r="O34" s="964"/>
      <c r="Q34" s="965"/>
      <c r="R34" s="965"/>
    </row>
    <row r="35" spans="1:18" x14ac:dyDescent="0.2">
      <c r="A35" s="564" t="s">
        <v>748</v>
      </c>
      <c r="B35" s="565">
        <v>2</v>
      </c>
      <c r="C35" s="355">
        <v>2</v>
      </c>
      <c r="D35" s="566">
        <f t="shared" si="2"/>
        <v>0</v>
      </c>
      <c r="E35" s="567"/>
      <c r="F35" s="565">
        <v>11</v>
      </c>
      <c r="G35" s="568">
        <v>14</v>
      </c>
      <c r="H35" s="569">
        <f t="shared" si="3"/>
        <v>0.27272727272727271</v>
      </c>
      <c r="I35" s="716">
        <f>G35/$G$6</f>
        <v>3.4442327237716722E-7</v>
      </c>
      <c r="J35" s="570"/>
      <c r="N35" s="964"/>
      <c r="O35" s="964"/>
      <c r="Q35" s="965"/>
      <c r="R35" s="965"/>
    </row>
    <row r="36" spans="1:18" x14ac:dyDescent="0.2">
      <c r="A36" s="564" t="s">
        <v>766</v>
      </c>
      <c r="B36" s="565">
        <v>0</v>
      </c>
      <c r="C36" s="355">
        <v>0</v>
      </c>
      <c r="D36" s="967" t="s">
        <v>215</v>
      </c>
      <c r="E36" s="567"/>
      <c r="F36" s="565">
        <v>30</v>
      </c>
      <c r="G36" s="568">
        <v>0</v>
      </c>
      <c r="H36" s="569" t="s">
        <v>215</v>
      </c>
      <c r="I36" s="571" t="s">
        <v>215</v>
      </c>
      <c r="J36" s="570"/>
      <c r="N36" s="964"/>
      <c r="O36" s="964"/>
    </row>
    <row r="37" spans="1:18" x14ac:dyDescent="0.2">
      <c r="A37" s="564" t="s">
        <v>876</v>
      </c>
      <c r="B37" s="565">
        <v>4644</v>
      </c>
      <c r="C37" s="355">
        <v>0</v>
      </c>
      <c r="D37" s="967" t="s">
        <v>215</v>
      </c>
      <c r="E37" s="567"/>
      <c r="F37" s="565">
        <v>4644</v>
      </c>
      <c r="G37" s="568">
        <v>0</v>
      </c>
      <c r="H37" s="569" t="s">
        <v>215</v>
      </c>
      <c r="I37" s="571" t="s">
        <v>215</v>
      </c>
      <c r="J37" s="570"/>
      <c r="N37" s="964"/>
      <c r="O37" s="964"/>
    </row>
    <row r="38" spans="1:18" x14ac:dyDescent="0.2">
      <c r="A38" s="558" t="s">
        <v>498</v>
      </c>
      <c r="B38" s="572">
        <f>SUM(B39:B40)</f>
        <v>14732.510000000002</v>
      </c>
      <c r="C38" s="356">
        <f>SUM(C39:C40)</f>
        <v>27375.739999999998</v>
      </c>
      <c r="D38" s="561">
        <f>+C38/B38-1</f>
        <v>0.85818574024385486</v>
      </c>
      <c r="E38" s="573"/>
      <c r="F38" s="572">
        <f>SUM(F39:F40)</f>
        <v>92554.052000000011</v>
      </c>
      <c r="G38" s="574">
        <f>SUM(G39:G40)</f>
        <v>142072.193</v>
      </c>
      <c r="H38" s="563">
        <f>+G38/F38-1</f>
        <v>0.53501861809356521</v>
      </c>
      <c r="I38" s="561">
        <f>SUM(I39:I40)</f>
        <v>1</v>
      </c>
      <c r="J38" s="570"/>
      <c r="N38" s="964"/>
      <c r="O38" s="964"/>
    </row>
    <row r="39" spans="1:18" x14ac:dyDescent="0.2">
      <c r="A39" s="575" t="s">
        <v>499</v>
      </c>
      <c r="B39" s="576">
        <v>8809.1400000000012</v>
      </c>
      <c r="C39" s="577">
        <v>21128.27</v>
      </c>
      <c r="D39" s="566">
        <f>+C39/B39-1</f>
        <v>1.3984486567360714</v>
      </c>
      <c r="E39" s="578"/>
      <c r="F39" s="576">
        <v>53086.612000000001</v>
      </c>
      <c r="G39" s="579">
        <v>99153.210999999996</v>
      </c>
      <c r="H39" s="569">
        <f>+G39/F39-1</f>
        <v>0.86776302469632061</v>
      </c>
      <c r="I39" s="566">
        <f>G39/$G$38</f>
        <v>0.69790723227591767</v>
      </c>
      <c r="J39" s="570"/>
      <c r="N39" s="964"/>
      <c r="O39" s="964"/>
    </row>
    <row r="40" spans="1:18" x14ac:dyDescent="0.2">
      <c r="A40" s="575" t="s">
        <v>500</v>
      </c>
      <c r="B40" s="580">
        <v>5923.37</v>
      </c>
      <c r="C40" s="581">
        <v>6247.4699999999993</v>
      </c>
      <c r="D40" s="582">
        <f>+C40/B40-1</f>
        <v>5.4715474468081338E-2</v>
      </c>
      <c r="E40" s="578"/>
      <c r="F40" s="580">
        <v>39467.44000000001</v>
      </c>
      <c r="G40" s="583">
        <v>42918.982000000004</v>
      </c>
      <c r="H40" s="584">
        <f>+G40/F40-1</f>
        <v>8.7452897882406289E-2</v>
      </c>
      <c r="I40" s="582">
        <f>G40/$G$38</f>
        <v>0.30209276772408239</v>
      </c>
      <c r="J40" s="570"/>
      <c r="N40" s="964"/>
      <c r="O40" s="964"/>
    </row>
    <row r="41" spans="1:18" ht="35.25" customHeight="1" x14ac:dyDescent="0.2">
      <c r="A41" s="1142" t="s">
        <v>877</v>
      </c>
      <c r="B41" s="1143"/>
      <c r="C41" s="1143"/>
      <c r="D41" s="1143"/>
      <c r="E41" s="1143"/>
      <c r="F41" s="1143"/>
      <c r="G41" s="585"/>
      <c r="H41" s="585"/>
      <c r="I41" s="586"/>
    </row>
    <row r="42" spans="1:18" x14ac:dyDescent="0.2">
      <c r="A42" s="357" t="s">
        <v>878</v>
      </c>
      <c r="B42" s="587"/>
      <c r="C42" s="588"/>
      <c r="D42" s="589"/>
      <c r="E42" s="587"/>
      <c r="F42" s="590"/>
      <c r="G42" s="591"/>
      <c r="H42" s="591"/>
      <c r="I42" s="592"/>
    </row>
  </sheetData>
  <mergeCells count="3">
    <mergeCell ref="B4:D4"/>
    <mergeCell ref="F4:I4"/>
    <mergeCell ref="A41:F41"/>
  </mergeCells>
  <conditionalFormatting sqref="O7:O40 R7:R35">
    <cfRule type="duplicateValues" dxfId="3" priority="1"/>
  </conditionalFormatting>
  <conditionalFormatting sqref="Q7:Q35 N7:N40">
    <cfRule type="duplicateValues" dxfId="2" priority="2"/>
  </conditionalFormatting>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40444-3DAB-43A7-86C6-5ED4F43706AB}">
  <sheetPr codeName="Hoja6">
    <tabColor rgb="FF002060"/>
    <pageSetUpPr fitToPage="1"/>
  </sheetPr>
  <dimension ref="A1:I136"/>
  <sheetViews>
    <sheetView showGridLines="0" view="pageBreakPreview" zoomScaleNormal="100" zoomScaleSheetLayoutView="100" workbookViewId="0"/>
  </sheetViews>
  <sheetFormatPr baseColWidth="10" defaultColWidth="11.42578125" defaultRowHeight="12.75" x14ac:dyDescent="0.2"/>
  <cols>
    <col min="1" max="1" width="35.42578125" style="359" customWidth="1"/>
    <col min="2" max="3" width="11.7109375" style="359" customWidth="1"/>
    <col min="4" max="4" width="10.7109375" style="359" bestFit="1" customWidth="1"/>
    <col min="5" max="5" width="3" style="359" customWidth="1"/>
    <col min="6" max="6" width="14.140625" style="359" bestFit="1" customWidth="1"/>
    <col min="7" max="7" width="13.140625" style="359" bestFit="1" customWidth="1"/>
    <col min="8" max="8" width="10.7109375" style="359" bestFit="1" customWidth="1"/>
    <col min="9" max="9" width="7.7109375" style="361" bestFit="1" customWidth="1"/>
    <col min="10" max="10" width="2.42578125" style="359" customWidth="1"/>
    <col min="11" max="16384" width="11.42578125" style="359"/>
  </cols>
  <sheetData>
    <row r="1" spans="1:9" x14ac:dyDescent="0.2">
      <c r="A1" s="358" t="s">
        <v>501</v>
      </c>
    </row>
    <row r="2" spans="1:9" ht="15.75" x14ac:dyDescent="0.25">
      <c r="A2" s="360" t="s">
        <v>502</v>
      </c>
    </row>
    <row r="4" spans="1:9" x14ac:dyDescent="0.2">
      <c r="A4" s="361"/>
      <c r="B4" s="1141" t="s">
        <v>867</v>
      </c>
      <c r="C4" s="1141"/>
      <c r="D4" s="1141"/>
      <c r="E4" s="594"/>
      <c r="F4" s="1144" t="s">
        <v>868</v>
      </c>
      <c r="G4" s="1144"/>
      <c r="H4" s="1144"/>
      <c r="I4" s="1144"/>
    </row>
    <row r="5" spans="1:9" x14ac:dyDescent="0.2">
      <c r="A5" s="362" t="s">
        <v>503</v>
      </c>
      <c r="B5" s="554">
        <v>2025</v>
      </c>
      <c r="C5" s="354">
        <v>2026</v>
      </c>
      <c r="D5" s="364" t="s">
        <v>504</v>
      </c>
      <c r="E5" s="363"/>
      <c r="F5" s="554">
        <v>2025</v>
      </c>
      <c r="G5" s="354">
        <v>2026</v>
      </c>
      <c r="H5" s="363" t="s">
        <v>504</v>
      </c>
      <c r="I5" s="364" t="s">
        <v>461</v>
      </c>
    </row>
    <row r="6" spans="1:9" x14ac:dyDescent="0.2">
      <c r="A6" s="365" t="s">
        <v>505</v>
      </c>
      <c r="B6" s="366">
        <f>SUM(B7:B11)</f>
        <v>3923970.0150000001</v>
      </c>
      <c r="C6" s="367">
        <f>SUM(C7:C11)</f>
        <v>1093135.0350000001</v>
      </c>
      <c r="D6" s="368">
        <f t="shared" ref="D6:D25" si="0">(C6-B6)/B6</f>
        <v>-0.72142115489636327</v>
      </c>
      <c r="E6" s="595"/>
      <c r="F6" s="366">
        <f>SUM(F7:F11)</f>
        <v>25073923.677999999</v>
      </c>
      <c r="G6" s="367">
        <f>SUM(G7:G11)</f>
        <v>13408547.000500001</v>
      </c>
      <c r="H6" s="369">
        <f>(G6-F6)/F6</f>
        <v>-0.46523937885857347</v>
      </c>
      <c r="I6" s="413">
        <f>SUM(I7:I11)</f>
        <v>1</v>
      </c>
    </row>
    <row r="7" spans="1:9" x14ac:dyDescent="0.2">
      <c r="A7" s="359" t="s">
        <v>216</v>
      </c>
      <c r="B7" s="717">
        <v>3115070.16</v>
      </c>
      <c r="C7" s="718">
        <v>241180.64</v>
      </c>
      <c r="D7" s="596">
        <f t="shared" si="0"/>
        <v>-0.92257617722484941</v>
      </c>
      <c r="E7" s="597"/>
      <c r="F7" s="719">
        <v>19562058.209999997</v>
      </c>
      <c r="G7" s="718">
        <v>7804342.6400000006</v>
      </c>
      <c r="H7" s="373">
        <f t="shared" ref="H7:H25" si="1">(G7-F7)/F7</f>
        <v>-0.60104695752257442</v>
      </c>
      <c r="I7" s="414">
        <f>G7/$G$6</f>
        <v>0.5820423823482872</v>
      </c>
    </row>
    <row r="8" spans="1:9" x14ac:dyDescent="0.2">
      <c r="A8" s="359" t="s">
        <v>217</v>
      </c>
      <c r="B8" s="717">
        <v>296084.2</v>
      </c>
      <c r="C8" s="718">
        <v>374950.88</v>
      </c>
      <c r="D8" s="596">
        <f t="shared" si="0"/>
        <v>0.2663657162388266</v>
      </c>
      <c r="E8" s="597"/>
      <c r="F8" s="719">
        <v>2651970.4000000004</v>
      </c>
      <c r="G8" s="718">
        <v>2723734.2289999998</v>
      </c>
      <c r="H8" s="373">
        <f t="shared" si="1"/>
        <v>2.7060569378903866E-2</v>
      </c>
      <c r="I8" s="414">
        <f>G8/$G$6</f>
        <v>0.20313418216742146</v>
      </c>
    </row>
    <row r="9" spans="1:9" x14ac:dyDescent="0.2">
      <c r="A9" s="359" t="s">
        <v>219</v>
      </c>
      <c r="B9" s="717">
        <v>206658.43</v>
      </c>
      <c r="C9" s="718">
        <v>212750.16</v>
      </c>
      <c r="D9" s="596">
        <f t="shared" si="0"/>
        <v>2.9477287715773369E-2</v>
      </c>
      <c r="E9" s="597"/>
      <c r="F9" s="719">
        <v>1490321.17</v>
      </c>
      <c r="G9" s="718">
        <v>1535274.6729999997</v>
      </c>
      <c r="H9" s="373">
        <f t="shared" si="1"/>
        <v>3.0163634460080704E-2</v>
      </c>
      <c r="I9" s="414">
        <f>G9/$G$6</f>
        <v>0.11449970477358581</v>
      </c>
    </row>
    <row r="10" spans="1:9" x14ac:dyDescent="0.2">
      <c r="A10" s="359" t="s">
        <v>218</v>
      </c>
      <c r="B10" s="717">
        <v>228755.4</v>
      </c>
      <c r="C10" s="718">
        <v>184168.9</v>
      </c>
      <c r="D10" s="596">
        <f t="shared" si="0"/>
        <v>-0.19490906007027595</v>
      </c>
      <c r="E10" s="597"/>
      <c r="F10" s="719">
        <v>1002180.9299999999</v>
      </c>
      <c r="G10" s="718">
        <v>920437.70000000007</v>
      </c>
      <c r="H10" s="373">
        <f t="shared" si="1"/>
        <v>-8.1565341699327554E-2</v>
      </c>
      <c r="I10" s="414">
        <f>G10/$G$6</f>
        <v>6.8645595974394333E-2</v>
      </c>
    </row>
    <row r="11" spans="1:9" x14ac:dyDescent="0.2">
      <c r="A11" s="359" t="s">
        <v>220</v>
      </c>
      <c r="B11" s="717">
        <v>77401.824999999721</v>
      </c>
      <c r="C11" s="718">
        <v>80084.455000000075</v>
      </c>
      <c r="D11" s="596">
        <f t="shared" si="0"/>
        <v>3.4658485119703104E-2</v>
      </c>
      <c r="E11" s="597"/>
      <c r="F11" s="717">
        <v>367392.96800000005</v>
      </c>
      <c r="G11" s="718">
        <v>424757.75850000005</v>
      </c>
      <c r="H11" s="373">
        <f t="shared" si="1"/>
        <v>0.15614014283474253</v>
      </c>
      <c r="I11" s="414">
        <f>G11/$G$6</f>
        <v>3.1678134736311168E-2</v>
      </c>
    </row>
    <row r="12" spans="1:9" x14ac:dyDescent="0.2">
      <c r="A12" s="365" t="s">
        <v>521</v>
      </c>
      <c r="B12" s="366">
        <f>SUM(B13:B17)</f>
        <v>2379.54</v>
      </c>
      <c r="C12" s="367">
        <f>SUM(C13:C17)</f>
        <v>8096386.2000000002</v>
      </c>
      <c r="D12" s="368" t="s">
        <v>214</v>
      </c>
      <c r="E12" s="595"/>
      <c r="F12" s="366">
        <f>SUM(F13:F17)</f>
        <v>15287.039999999999</v>
      </c>
      <c r="G12" s="367">
        <f>SUM(G13:G17)</f>
        <v>8098844.5100000007</v>
      </c>
      <c r="H12" s="369" t="s">
        <v>214</v>
      </c>
      <c r="I12" s="413">
        <f>SUM(I13:I17)</f>
        <v>0.99999999999999989</v>
      </c>
    </row>
    <row r="13" spans="1:9" x14ac:dyDescent="0.2">
      <c r="A13" s="359" t="s">
        <v>217</v>
      </c>
      <c r="B13" s="370">
        <v>0</v>
      </c>
      <c r="C13" s="371">
        <v>8095750</v>
      </c>
      <c r="D13" s="596" t="s">
        <v>214</v>
      </c>
      <c r="E13" s="605"/>
      <c r="F13" s="611">
        <v>0</v>
      </c>
      <c r="G13" s="289">
        <v>8095750</v>
      </c>
      <c r="H13" s="373" t="s">
        <v>214</v>
      </c>
      <c r="I13" s="414">
        <f>G13/$G$12</f>
        <v>0.99961790722168087</v>
      </c>
    </row>
    <row r="14" spans="1:9" x14ac:dyDescent="0.2">
      <c r="A14" s="359" t="s">
        <v>227</v>
      </c>
      <c r="B14" s="370">
        <v>2330.54</v>
      </c>
      <c r="C14" s="371">
        <v>0</v>
      </c>
      <c r="D14" s="596" t="s">
        <v>215</v>
      </c>
      <c r="E14" s="605"/>
      <c r="F14" s="611">
        <v>14853.039999999999</v>
      </c>
      <c r="G14" s="289">
        <v>1525.11</v>
      </c>
      <c r="H14" s="969">
        <f>G14/F14-1</f>
        <v>-0.89732000991042915</v>
      </c>
      <c r="I14" s="600">
        <f>G14/$G$12</f>
        <v>1.8831204848011087E-4</v>
      </c>
    </row>
    <row r="15" spans="1:9" x14ac:dyDescent="0.2">
      <c r="A15" s="359" t="s">
        <v>230</v>
      </c>
      <c r="B15" s="370">
        <v>0</v>
      </c>
      <c r="C15" s="371">
        <v>595.20000000000005</v>
      </c>
      <c r="D15" s="596" t="s">
        <v>214</v>
      </c>
      <c r="E15" s="605"/>
      <c r="F15" s="611">
        <v>0</v>
      </c>
      <c r="G15" s="289">
        <v>1068.4000000000001</v>
      </c>
      <c r="H15" s="774" t="s">
        <v>214</v>
      </c>
      <c r="I15" s="600">
        <f>G15/$G$12</f>
        <v>1.3192005337067523E-4</v>
      </c>
    </row>
    <row r="16" spans="1:9" x14ac:dyDescent="0.2">
      <c r="A16" s="359" t="s">
        <v>218</v>
      </c>
      <c r="B16" s="370">
        <v>49</v>
      </c>
      <c r="C16" s="371">
        <v>30</v>
      </c>
      <c r="D16" s="596">
        <f t="shared" si="0"/>
        <v>-0.38775510204081631</v>
      </c>
      <c r="E16" s="605"/>
      <c r="F16" s="611">
        <v>314</v>
      </c>
      <c r="G16" s="289">
        <v>350</v>
      </c>
      <c r="H16" s="969">
        <f>G16/F16-1</f>
        <v>0.11464968152866239</v>
      </c>
      <c r="I16" s="773">
        <f>G16/$G$12</f>
        <v>4.3216041444904835E-5</v>
      </c>
    </row>
    <row r="17" spans="1:9" x14ac:dyDescent="0.2">
      <c r="A17" s="359" t="s">
        <v>220</v>
      </c>
      <c r="B17" s="370">
        <v>0</v>
      </c>
      <c r="C17" s="371">
        <v>11</v>
      </c>
      <c r="D17" s="596" t="s">
        <v>214</v>
      </c>
      <c r="E17" s="605"/>
      <c r="F17" s="611">
        <v>120</v>
      </c>
      <c r="G17" s="289">
        <v>151</v>
      </c>
      <c r="H17" s="969">
        <f>G17/F17-1</f>
        <v>0.2583333333333333</v>
      </c>
      <c r="I17" s="773">
        <f>G17/$G$12</f>
        <v>1.8644635023373227E-5</v>
      </c>
    </row>
    <row r="18" spans="1:9" x14ac:dyDescent="0.2">
      <c r="A18" s="365" t="s">
        <v>823</v>
      </c>
      <c r="B18" s="366">
        <f>SUM(B19)</f>
        <v>1194239.55</v>
      </c>
      <c r="C18" s="367">
        <f>SUM(C19)</f>
        <v>1532125</v>
      </c>
      <c r="D18" s="368">
        <f t="shared" si="0"/>
        <v>0.28292937543393193</v>
      </c>
      <c r="E18" s="595"/>
      <c r="F18" s="366">
        <f>SUM(F19)</f>
        <v>8462426.6999999993</v>
      </c>
      <c r="G18" s="367">
        <f>SUM(G19)</f>
        <v>7770408.8500000006</v>
      </c>
      <c r="H18" s="369">
        <f t="shared" si="1"/>
        <v>-8.1775343472103426E-2</v>
      </c>
      <c r="I18" s="413">
        <f>SUM(I19)</f>
        <v>1</v>
      </c>
    </row>
    <row r="19" spans="1:9" x14ac:dyDescent="0.2">
      <c r="A19" s="359" t="s">
        <v>221</v>
      </c>
      <c r="B19" s="370">
        <v>1194239.55</v>
      </c>
      <c r="C19" s="371">
        <v>1532125</v>
      </c>
      <c r="D19" s="596">
        <f t="shared" si="0"/>
        <v>0.28292937543393193</v>
      </c>
      <c r="E19" s="597"/>
      <c r="F19" s="372">
        <v>8462426.6999999993</v>
      </c>
      <c r="G19" s="371">
        <v>7770408.8500000006</v>
      </c>
      <c r="H19" s="373">
        <f t="shared" si="1"/>
        <v>-8.1775343472103426E-2</v>
      </c>
      <c r="I19" s="414">
        <f>G18/$G$19</f>
        <v>1</v>
      </c>
    </row>
    <row r="20" spans="1:9" x14ac:dyDescent="0.2">
      <c r="A20" s="365" t="s">
        <v>506</v>
      </c>
      <c r="B20" s="366">
        <f>SUM(B21:B25)</f>
        <v>500286.68000000005</v>
      </c>
      <c r="C20" s="367">
        <f>SUM(C21:C25)</f>
        <v>486895.22000000009</v>
      </c>
      <c r="D20" s="368">
        <f t="shared" si="0"/>
        <v>-2.6767572544605749E-2</v>
      </c>
      <c r="E20" s="595"/>
      <c r="F20" s="366">
        <f>SUM(F21:F25)</f>
        <v>3177353.5</v>
      </c>
      <c r="G20" s="367">
        <f>SUM(G21:G25)</f>
        <v>3504769.8799999994</v>
      </c>
      <c r="H20" s="369">
        <f t="shared" si="1"/>
        <v>0.10304688477375885</v>
      </c>
      <c r="I20" s="413">
        <f>SUM(I21:I25)</f>
        <v>1</v>
      </c>
    </row>
    <row r="21" spans="1:9" x14ac:dyDescent="0.2">
      <c r="A21" s="359" t="s">
        <v>217</v>
      </c>
      <c r="B21" s="370">
        <v>427896.4</v>
      </c>
      <c r="C21" s="371">
        <v>413947.69</v>
      </c>
      <c r="D21" s="596">
        <f t="shared" si="0"/>
        <v>-3.2598334550138816E-2</v>
      </c>
      <c r="E21" s="597"/>
      <c r="F21" s="372">
        <v>2711189.36</v>
      </c>
      <c r="G21" s="371">
        <v>2953038.3199999994</v>
      </c>
      <c r="H21" s="373">
        <f t="shared" si="1"/>
        <v>8.9204008974127696E-2</v>
      </c>
      <c r="I21" s="414">
        <f>G21/$G$20</f>
        <v>0.84257695115777465</v>
      </c>
    </row>
    <row r="22" spans="1:9" x14ac:dyDescent="0.2">
      <c r="A22" s="359" t="s">
        <v>224</v>
      </c>
      <c r="B22" s="370">
        <v>2465</v>
      </c>
      <c r="C22" s="371">
        <v>180</v>
      </c>
      <c r="D22" s="596">
        <f t="shared" si="0"/>
        <v>-0.92697768762677479</v>
      </c>
      <c r="E22" s="597"/>
      <c r="F22" s="372">
        <v>8785</v>
      </c>
      <c r="G22" s="371">
        <v>195564.6</v>
      </c>
      <c r="H22" s="373" t="s">
        <v>214</v>
      </c>
      <c r="I22" s="414">
        <f t="shared" ref="I22:I25" si="2">G22/$G$20</f>
        <v>5.5799555090903723E-2</v>
      </c>
    </row>
    <row r="23" spans="1:9" x14ac:dyDescent="0.2">
      <c r="A23" s="359" t="s">
        <v>222</v>
      </c>
      <c r="B23" s="370">
        <v>30366.080000000002</v>
      </c>
      <c r="C23" s="371">
        <v>39156.600000000006</v>
      </c>
      <c r="D23" s="596">
        <f t="shared" si="0"/>
        <v>0.28948484624949955</v>
      </c>
      <c r="E23" s="597"/>
      <c r="F23" s="372">
        <v>206774.01999999996</v>
      </c>
      <c r="G23" s="371">
        <v>147646.27000000005</v>
      </c>
      <c r="H23" s="373">
        <f t="shared" si="1"/>
        <v>-0.28595347713411928</v>
      </c>
      <c r="I23" s="414">
        <f t="shared" si="2"/>
        <v>4.2127236610467585E-2</v>
      </c>
    </row>
    <row r="24" spans="1:9" x14ac:dyDescent="0.2">
      <c r="A24" s="359" t="s">
        <v>230</v>
      </c>
      <c r="B24" s="370">
        <v>9568</v>
      </c>
      <c r="C24" s="371">
        <v>13478</v>
      </c>
      <c r="D24" s="596">
        <f t="shared" si="0"/>
        <v>0.40865384615384615</v>
      </c>
      <c r="E24" s="597"/>
      <c r="F24" s="372">
        <v>60557</v>
      </c>
      <c r="G24" s="371">
        <v>88884</v>
      </c>
      <c r="H24" s="373">
        <f t="shared" si="1"/>
        <v>0.46777416318509835</v>
      </c>
      <c r="I24" s="414">
        <f t="shared" si="2"/>
        <v>2.5360866203289791E-2</v>
      </c>
    </row>
    <row r="25" spans="1:9" x14ac:dyDescent="0.2">
      <c r="A25" s="359" t="s">
        <v>220</v>
      </c>
      <c r="B25" s="370">
        <v>29991.200000000012</v>
      </c>
      <c r="C25" s="371">
        <v>20132.930000000051</v>
      </c>
      <c r="D25" s="596">
        <f t="shared" si="0"/>
        <v>-0.32870542025660715</v>
      </c>
      <c r="E25" s="597"/>
      <c r="F25" s="372">
        <v>190048.12</v>
      </c>
      <c r="G25" s="371">
        <v>119636.69000000002</v>
      </c>
      <c r="H25" s="373">
        <f t="shared" si="1"/>
        <v>-0.37049264154783523</v>
      </c>
      <c r="I25" s="414">
        <f t="shared" si="2"/>
        <v>3.4135390937564222E-2</v>
      </c>
    </row>
    <row r="26" spans="1:9" x14ac:dyDescent="0.2">
      <c r="A26" s="365" t="s">
        <v>507</v>
      </c>
      <c r="B26" s="366">
        <f>SUM(B27:B33)</f>
        <v>164354.78</v>
      </c>
      <c r="C26" s="367">
        <f>SUM(C27:C33)</f>
        <v>162682.61999999997</v>
      </c>
      <c r="D26" s="368">
        <f>(C26-B26)/B26</f>
        <v>-1.0174088030783362E-2</v>
      </c>
      <c r="E26" s="595"/>
      <c r="F26" s="366">
        <f>SUM(F27:F33)</f>
        <v>1337731.4279999998</v>
      </c>
      <c r="G26" s="367">
        <f>SUM(G27:G33)</f>
        <v>1367591.41</v>
      </c>
      <c r="H26" s="369">
        <f>(G26-F26)/F26</f>
        <v>2.2321357916097399E-2</v>
      </c>
      <c r="I26" s="413">
        <f>SUM(I27:I33)</f>
        <v>1</v>
      </c>
    </row>
    <row r="27" spans="1:9" x14ac:dyDescent="0.2">
      <c r="A27" s="374" t="s">
        <v>218</v>
      </c>
      <c r="B27" s="289">
        <v>48334.7</v>
      </c>
      <c r="C27" s="289">
        <v>83725</v>
      </c>
      <c r="D27" s="596">
        <f>(C27-B27)/B27</f>
        <v>0.7321924000769634</v>
      </c>
      <c r="E27" s="597"/>
      <c r="F27" s="372">
        <v>370082.6</v>
      </c>
      <c r="G27" s="371">
        <v>474906.99999999994</v>
      </c>
      <c r="H27" s="373">
        <f>(G27-F27)/F27</f>
        <v>0.28324595644323719</v>
      </c>
      <c r="I27" s="414">
        <f t="shared" ref="I27:I33" si="3">G27/$G$26</f>
        <v>0.34725795769659007</v>
      </c>
    </row>
    <row r="28" spans="1:9" x14ac:dyDescent="0.2">
      <c r="A28" s="374" t="s">
        <v>217</v>
      </c>
      <c r="B28" s="289">
        <v>62913.919999999998</v>
      </c>
      <c r="C28" s="289">
        <v>43919.67</v>
      </c>
      <c r="D28" s="596">
        <f>(C28-B28)/B28</f>
        <v>-0.30190854424585212</v>
      </c>
      <c r="E28" s="597"/>
      <c r="F28" s="372">
        <v>655471.96799999999</v>
      </c>
      <c r="G28" s="371">
        <v>369528.19999999995</v>
      </c>
      <c r="H28" s="373">
        <f t="shared" ref="H28:H43" si="4">(G28-F28)/F28</f>
        <v>-0.43624103235487266</v>
      </c>
      <c r="I28" s="414">
        <f t="shared" si="3"/>
        <v>0.27020365680711605</v>
      </c>
    </row>
    <row r="29" spans="1:9" x14ac:dyDescent="0.2">
      <c r="A29" s="374" t="s">
        <v>224</v>
      </c>
      <c r="B29" s="289">
        <v>12946</v>
      </c>
      <c r="C29" s="289">
        <v>6338.84</v>
      </c>
      <c r="D29" s="596">
        <f>(C29-B29)/B29</f>
        <v>-0.51036304650084963</v>
      </c>
      <c r="E29" s="597"/>
      <c r="F29" s="372">
        <v>82616.799999999988</v>
      </c>
      <c r="G29" s="371">
        <v>252262.05</v>
      </c>
      <c r="H29" s="373">
        <f t="shared" si="4"/>
        <v>2.0533989454929267</v>
      </c>
      <c r="I29" s="414">
        <f t="shared" si="3"/>
        <v>0.18445717643108039</v>
      </c>
    </row>
    <row r="30" spans="1:9" x14ac:dyDescent="0.2">
      <c r="A30" s="374" t="s">
        <v>237</v>
      </c>
      <c r="B30" s="289">
        <v>2443</v>
      </c>
      <c r="C30" s="289">
        <v>15953</v>
      </c>
      <c r="D30" s="596">
        <f t="shared" ref="D30:D31" si="5">(C30-B30)/B30</f>
        <v>5.5300859598853869</v>
      </c>
      <c r="E30" s="597"/>
      <c r="F30" s="372">
        <v>21543</v>
      </c>
      <c r="G30" s="371">
        <v>95133</v>
      </c>
      <c r="H30" s="373">
        <f t="shared" si="4"/>
        <v>3.4159587801141904</v>
      </c>
      <c r="I30" s="414">
        <f t="shared" si="3"/>
        <v>6.9562443361647033E-2</v>
      </c>
    </row>
    <row r="31" spans="1:9" x14ac:dyDescent="0.2">
      <c r="A31" s="374" t="s">
        <v>225</v>
      </c>
      <c r="B31" s="289">
        <v>1296</v>
      </c>
      <c r="C31" s="289">
        <v>345.6</v>
      </c>
      <c r="D31" s="596">
        <f t="shared" si="5"/>
        <v>-0.73333333333333328</v>
      </c>
      <c r="E31" s="597"/>
      <c r="F31" s="372">
        <v>1296</v>
      </c>
      <c r="G31" s="371">
        <v>94870.999999999985</v>
      </c>
      <c r="H31" s="373" t="s">
        <v>214</v>
      </c>
      <c r="I31" s="414">
        <f t="shared" si="3"/>
        <v>6.9370865673980792E-2</v>
      </c>
    </row>
    <row r="32" spans="1:9" x14ac:dyDescent="0.2">
      <c r="A32" s="374" t="s">
        <v>230</v>
      </c>
      <c r="B32" s="289">
        <v>3602.4</v>
      </c>
      <c r="C32" s="289">
        <v>6356</v>
      </c>
      <c r="D32" s="596">
        <f>(C32-B32)/B32</f>
        <v>0.76437930268709742</v>
      </c>
      <c r="E32" s="597"/>
      <c r="F32" s="372">
        <v>40305.449999999997</v>
      </c>
      <c r="G32" s="371">
        <v>28253.500000000004</v>
      </c>
      <c r="H32" s="373">
        <f t="shared" si="4"/>
        <v>-0.2990153936998593</v>
      </c>
      <c r="I32" s="414">
        <f t="shared" si="3"/>
        <v>2.0659313734648278E-2</v>
      </c>
    </row>
    <row r="33" spans="1:9" x14ac:dyDescent="0.2">
      <c r="A33" s="359" t="s">
        <v>220</v>
      </c>
      <c r="B33" s="370">
        <v>32818.760000000009</v>
      </c>
      <c r="C33" s="371">
        <v>6044.5099999999511</v>
      </c>
      <c r="D33" s="596">
        <f>(C33-B33)/B33</f>
        <v>-0.81582149965446749</v>
      </c>
      <c r="E33" s="597"/>
      <c r="F33" s="372">
        <v>166415.60999999999</v>
      </c>
      <c r="G33" s="371">
        <v>52636.66</v>
      </c>
      <c r="H33" s="373">
        <f t="shared" si="4"/>
        <v>-0.68370359006585979</v>
      </c>
      <c r="I33" s="414">
        <f t="shared" si="3"/>
        <v>3.8488586294937323E-2</v>
      </c>
    </row>
    <row r="34" spans="1:9" x14ac:dyDescent="0.2">
      <c r="A34" s="365" t="s">
        <v>477</v>
      </c>
      <c r="B34" s="366">
        <f>SUM(B35:B40)</f>
        <v>226571.78</v>
      </c>
      <c r="C34" s="367">
        <f>SUM(C35:C40)</f>
        <v>123146.36599999999</v>
      </c>
      <c r="D34" s="368">
        <f t="shared" ref="D34:D43" si="6">(C34-B34)/B34</f>
        <v>-0.45647968162672337</v>
      </c>
      <c r="E34" s="595"/>
      <c r="F34" s="366">
        <f>SUM(F35:F40)</f>
        <v>1420194.9550000001</v>
      </c>
      <c r="G34" s="367">
        <f>SUM(G35:G40)</f>
        <v>1151942.835</v>
      </c>
      <c r="H34" s="369">
        <f t="shared" si="4"/>
        <v>-0.18888401135039951</v>
      </c>
      <c r="I34" s="413">
        <f>SUM(I35:I40)</f>
        <v>1</v>
      </c>
    </row>
    <row r="35" spans="1:9" x14ac:dyDescent="0.2">
      <c r="A35" s="359" t="s">
        <v>224</v>
      </c>
      <c r="B35" s="370">
        <v>33674.42</v>
      </c>
      <c r="C35" s="371">
        <v>33256.93</v>
      </c>
      <c r="D35" s="596">
        <f t="shared" si="6"/>
        <v>-1.239783788406743E-2</v>
      </c>
      <c r="E35" s="597"/>
      <c r="F35" s="372">
        <v>232219.43</v>
      </c>
      <c r="G35" s="371">
        <v>436814.04000000004</v>
      </c>
      <c r="H35" s="373">
        <f t="shared" si="4"/>
        <v>0.88104001461031944</v>
      </c>
      <c r="I35" s="414">
        <f t="shared" ref="I35:I40" si="7">G35/$G$34</f>
        <v>0.37919767086358941</v>
      </c>
    </row>
    <row r="36" spans="1:9" x14ac:dyDescent="0.2">
      <c r="A36" s="359" t="s">
        <v>223</v>
      </c>
      <c r="B36" s="370">
        <v>43289</v>
      </c>
      <c r="C36" s="371">
        <v>34480</v>
      </c>
      <c r="D36" s="596">
        <f t="shared" si="6"/>
        <v>-0.20349280417658067</v>
      </c>
      <c r="E36" s="597"/>
      <c r="F36" s="372">
        <v>265086.03000000003</v>
      </c>
      <c r="G36" s="371">
        <v>239437.34899999999</v>
      </c>
      <c r="H36" s="373">
        <f t="shared" si="4"/>
        <v>-9.6756064436892567E-2</v>
      </c>
      <c r="I36" s="414">
        <f t="shared" si="7"/>
        <v>0.20785523528170563</v>
      </c>
    </row>
    <row r="37" spans="1:9" x14ac:dyDescent="0.2">
      <c r="A37" s="359" t="s">
        <v>217</v>
      </c>
      <c r="B37" s="370">
        <v>40168.58</v>
      </c>
      <c r="C37" s="371">
        <v>27793.716</v>
      </c>
      <c r="D37" s="596">
        <f t="shared" si="6"/>
        <v>-0.30807322539158716</v>
      </c>
      <c r="E37" s="597"/>
      <c r="F37" s="372">
        <v>239842.14499999996</v>
      </c>
      <c r="G37" s="371">
        <v>192412.42600000001</v>
      </c>
      <c r="H37" s="373">
        <f t="shared" si="4"/>
        <v>-0.19775389767298804</v>
      </c>
      <c r="I37" s="414">
        <f t="shared" si="7"/>
        <v>0.16703296392307523</v>
      </c>
    </row>
    <row r="38" spans="1:9" x14ac:dyDescent="0.2">
      <c r="A38" s="359" t="s">
        <v>218</v>
      </c>
      <c r="B38" s="370">
        <v>23569</v>
      </c>
      <c r="C38" s="371">
        <v>12738.2</v>
      </c>
      <c r="D38" s="596">
        <f t="shared" si="6"/>
        <v>-0.45953583096440237</v>
      </c>
      <c r="E38" s="597"/>
      <c r="F38" s="372">
        <v>66727.799999999988</v>
      </c>
      <c r="G38" s="371">
        <v>131585.40000000002</v>
      </c>
      <c r="H38" s="373">
        <f t="shared" si="4"/>
        <v>0.97197270103315325</v>
      </c>
      <c r="I38" s="414">
        <f t="shared" si="7"/>
        <v>0.11422910582190481</v>
      </c>
    </row>
    <row r="39" spans="1:9" x14ac:dyDescent="0.2">
      <c r="A39" s="359" t="s">
        <v>231</v>
      </c>
      <c r="B39" s="370">
        <v>4398.8</v>
      </c>
      <c r="C39" s="371">
        <v>6144.32</v>
      </c>
      <c r="D39" s="596">
        <f t="shared" si="6"/>
        <v>0.39681731381285795</v>
      </c>
      <c r="E39" s="597"/>
      <c r="F39" s="372">
        <v>30349.199999999997</v>
      </c>
      <c r="G39" s="371">
        <v>42272.94</v>
      </c>
      <c r="H39" s="373">
        <f t="shared" si="4"/>
        <v>0.39288482068720121</v>
      </c>
      <c r="I39" s="414">
        <f t="shared" si="7"/>
        <v>3.6697081413766514E-2</v>
      </c>
    </row>
    <row r="40" spans="1:9" x14ac:dyDescent="0.2">
      <c r="A40" s="359" t="s">
        <v>220</v>
      </c>
      <c r="B40" s="370">
        <v>81471.98000000001</v>
      </c>
      <c r="C40" s="371">
        <v>8733.1999999999971</v>
      </c>
      <c r="D40" s="596">
        <f t="shared" si="6"/>
        <v>-0.89280731854068118</v>
      </c>
      <c r="E40" s="597"/>
      <c r="F40" s="372">
        <v>585970.35</v>
      </c>
      <c r="G40" s="371">
        <v>109420.68</v>
      </c>
      <c r="H40" s="373">
        <f t="shared" si="4"/>
        <v>-0.81326584186384177</v>
      </c>
      <c r="I40" s="414">
        <f t="shared" si="7"/>
        <v>9.4987942695958519E-2</v>
      </c>
    </row>
    <row r="41" spans="1:9" x14ac:dyDescent="0.2">
      <c r="A41" s="365" t="s">
        <v>508</v>
      </c>
      <c r="B41" s="366">
        <f>SUM(B42:B46)</f>
        <v>259299.36000000002</v>
      </c>
      <c r="C41" s="367">
        <f>SUM(C42:C46)</f>
        <v>189159.95</v>
      </c>
      <c r="D41" s="368">
        <f t="shared" si="6"/>
        <v>-0.2704958855278316</v>
      </c>
      <c r="E41" s="595"/>
      <c r="F41" s="366">
        <f>SUM(F42:F46)</f>
        <v>1586066.7549999999</v>
      </c>
      <c r="G41" s="367">
        <f>SUM(G42:G46)</f>
        <v>984795.66</v>
      </c>
      <c r="H41" s="369">
        <f t="shared" si="4"/>
        <v>-0.37909570521197888</v>
      </c>
      <c r="I41" s="413">
        <f>SUM(I42:I46)</f>
        <v>1</v>
      </c>
    </row>
    <row r="42" spans="1:9" x14ac:dyDescent="0.2">
      <c r="A42" s="359" t="s">
        <v>229</v>
      </c>
      <c r="B42" s="370">
        <v>258417.16</v>
      </c>
      <c r="C42" s="371">
        <v>187724</v>
      </c>
      <c r="D42" s="596">
        <f t="shared" si="6"/>
        <v>-0.2735621736575079</v>
      </c>
      <c r="E42" s="597"/>
      <c r="F42" s="372">
        <v>1582321.3399999999</v>
      </c>
      <c r="G42" s="371">
        <v>980389</v>
      </c>
      <c r="H42" s="373">
        <f t="shared" si="4"/>
        <v>-0.38041093473466009</v>
      </c>
      <c r="I42" s="414">
        <f>G42/$G$41</f>
        <v>0.99552530521915583</v>
      </c>
    </row>
    <row r="43" spans="1:9" x14ac:dyDescent="0.2">
      <c r="A43" s="359" t="s">
        <v>216</v>
      </c>
      <c r="B43" s="370">
        <v>239.41</v>
      </c>
      <c r="C43" s="371">
        <v>535.95000000000005</v>
      </c>
      <c r="D43" s="596">
        <f t="shared" si="6"/>
        <v>1.238628294557454</v>
      </c>
      <c r="E43" s="597"/>
      <c r="F43" s="372">
        <v>2202.625</v>
      </c>
      <c r="G43" s="371">
        <v>2606.66</v>
      </c>
      <c r="H43" s="373">
        <f t="shared" si="4"/>
        <v>0.18343340332557737</v>
      </c>
      <c r="I43" s="414">
        <f t="shared" ref="I43:I44" si="8">G43/$G$41</f>
        <v>2.6469044349768964E-3</v>
      </c>
    </row>
    <row r="44" spans="1:9" x14ac:dyDescent="0.2">
      <c r="A44" s="359" t="s">
        <v>233</v>
      </c>
      <c r="B44" s="598">
        <v>0</v>
      </c>
      <c r="C44" s="599">
        <v>900</v>
      </c>
      <c r="D44" s="596" t="s">
        <v>214</v>
      </c>
      <c r="E44" s="597"/>
      <c r="F44" s="372">
        <v>0</v>
      </c>
      <c r="G44" s="371">
        <v>1800</v>
      </c>
      <c r="H44" s="373" t="s">
        <v>214</v>
      </c>
      <c r="I44" s="414">
        <f t="shared" si="8"/>
        <v>1.8277903458672837E-3</v>
      </c>
    </row>
    <row r="45" spans="1:9" x14ac:dyDescent="0.2">
      <c r="A45" s="359" t="s">
        <v>219</v>
      </c>
      <c r="B45" s="598">
        <v>0</v>
      </c>
      <c r="C45" s="599">
        <v>0</v>
      </c>
      <c r="D45" s="596" t="s">
        <v>215</v>
      </c>
      <c r="E45" s="597"/>
      <c r="F45" s="372">
        <v>900</v>
      </c>
      <c r="G45" s="371">
        <v>0</v>
      </c>
      <c r="H45" s="373" t="s">
        <v>215</v>
      </c>
      <c r="I45" s="970" t="s">
        <v>215</v>
      </c>
    </row>
    <row r="46" spans="1:9" x14ac:dyDescent="0.2">
      <c r="A46" s="359" t="s">
        <v>231</v>
      </c>
      <c r="B46" s="598">
        <v>642.79</v>
      </c>
      <c r="C46" s="599">
        <v>0</v>
      </c>
      <c r="D46" s="596" t="s">
        <v>215</v>
      </c>
      <c r="E46" s="597"/>
      <c r="F46" s="372">
        <v>642.79</v>
      </c>
      <c r="G46" s="371">
        <v>0</v>
      </c>
      <c r="H46" s="373" t="s">
        <v>215</v>
      </c>
      <c r="I46" s="970" t="s">
        <v>215</v>
      </c>
    </row>
    <row r="47" spans="1:9" x14ac:dyDescent="0.2">
      <c r="A47" s="365" t="s">
        <v>509</v>
      </c>
      <c r="B47" s="366">
        <f>SUM(B48:B52)</f>
        <v>141859.22</v>
      </c>
      <c r="C47" s="367">
        <f>SUM(C48:C52)</f>
        <v>109184.995</v>
      </c>
      <c r="D47" s="368">
        <f t="shared" ref="D47:D51" si="9">(C47-B47)/B47</f>
        <v>-0.23032852570315843</v>
      </c>
      <c r="E47" s="595"/>
      <c r="F47" s="366">
        <f>SUM(F48:F52)</f>
        <v>794498.30700000003</v>
      </c>
      <c r="G47" s="367">
        <f>SUM(G48:G52)</f>
        <v>809103.51340000005</v>
      </c>
      <c r="H47" s="369">
        <f t="shared" ref="H47:H65" si="10">(G47-F47)/F47</f>
        <v>1.8382929543486144E-2</v>
      </c>
      <c r="I47" s="413">
        <f>SUM(I48:I52)</f>
        <v>0.99999999999999989</v>
      </c>
    </row>
    <row r="48" spans="1:9" x14ac:dyDescent="0.2">
      <c r="A48" s="359" t="s">
        <v>218</v>
      </c>
      <c r="B48" s="370">
        <v>117877</v>
      </c>
      <c r="C48" s="371">
        <v>97777.72</v>
      </c>
      <c r="D48" s="596">
        <f>(C48-B48)/B48</f>
        <v>-0.1705106169990753</v>
      </c>
      <c r="E48" s="597"/>
      <c r="F48" s="372">
        <v>601186.44500000007</v>
      </c>
      <c r="G48" s="371">
        <v>681568.72</v>
      </c>
      <c r="H48" s="373">
        <f t="shared" si="10"/>
        <v>0.13370606684254149</v>
      </c>
      <c r="I48" s="414">
        <f>G48/$G$47</f>
        <v>0.84237518279450341</v>
      </c>
    </row>
    <row r="49" spans="1:9" x14ac:dyDescent="0.2">
      <c r="A49" s="359" t="s">
        <v>216</v>
      </c>
      <c r="B49" s="370">
        <v>4758</v>
      </c>
      <c r="C49" s="371">
        <v>9209</v>
      </c>
      <c r="D49" s="596">
        <f t="shared" si="9"/>
        <v>0.93547709121479616</v>
      </c>
      <c r="E49" s="597"/>
      <c r="F49" s="372">
        <v>37778</v>
      </c>
      <c r="G49" s="371">
        <v>58361</v>
      </c>
      <c r="H49" s="373">
        <f t="shared" si="10"/>
        <v>0.54484091270051349</v>
      </c>
      <c r="I49" s="414">
        <f t="shared" ref="I49:I52" si="11">G49/$G$47</f>
        <v>7.2130449359633197E-2</v>
      </c>
    </row>
    <row r="50" spans="1:9" x14ac:dyDescent="0.2">
      <c r="A50" s="359" t="s">
        <v>221</v>
      </c>
      <c r="B50" s="370">
        <v>10010.219999999999</v>
      </c>
      <c r="C50" s="371">
        <v>0</v>
      </c>
      <c r="D50" s="596" t="s">
        <v>215</v>
      </c>
      <c r="E50" s="597"/>
      <c r="F50" s="372">
        <v>117637.61000000002</v>
      </c>
      <c r="G50" s="371">
        <v>28730.13</v>
      </c>
      <c r="H50" s="373">
        <f t="shared" si="10"/>
        <v>-0.75577428001129909</v>
      </c>
      <c r="I50" s="414">
        <f t="shared" si="11"/>
        <v>3.5508596272522376E-2</v>
      </c>
    </row>
    <row r="51" spans="1:9" x14ac:dyDescent="0.2">
      <c r="A51" s="359" t="s">
        <v>232</v>
      </c>
      <c r="B51" s="370">
        <v>1982</v>
      </c>
      <c r="C51" s="371">
        <v>2198.2750000000001</v>
      </c>
      <c r="D51" s="596">
        <f t="shared" si="9"/>
        <v>0.10911957618567109</v>
      </c>
      <c r="E51" s="597"/>
      <c r="F51" s="372">
        <v>2825.2919999999999</v>
      </c>
      <c r="G51" s="371">
        <v>21841.143400000001</v>
      </c>
      <c r="H51" s="373">
        <f t="shared" si="10"/>
        <v>6.7305791401384356</v>
      </c>
      <c r="I51" s="414">
        <f t="shared" si="11"/>
        <v>2.6994251091828219E-2</v>
      </c>
    </row>
    <row r="52" spans="1:9" x14ac:dyDescent="0.2">
      <c r="A52" s="359" t="s">
        <v>217</v>
      </c>
      <c r="B52" s="370">
        <v>7232</v>
      </c>
      <c r="C52" s="371">
        <v>0</v>
      </c>
      <c r="D52" s="596" t="s">
        <v>215</v>
      </c>
      <c r="E52" s="597"/>
      <c r="F52" s="372">
        <v>35070.959999999999</v>
      </c>
      <c r="G52" s="371">
        <v>18602.519999999997</v>
      </c>
      <c r="H52" s="373">
        <f t="shared" si="10"/>
        <v>-0.46957482772071257</v>
      </c>
      <c r="I52" s="414">
        <f t="shared" si="11"/>
        <v>2.2991520481512713E-2</v>
      </c>
    </row>
    <row r="53" spans="1:9" x14ac:dyDescent="0.2">
      <c r="A53" s="365" t="s">
        <v>510</v>
      </c>
      <c r="B53" s="366">
        <f>SUM(B54:B58)</f>
        <v>84165</v>
      </c>
      <c r="C53" s="367">
        <f>SUM(C54:C58)</f>
        <v>87279.5</v>
      </c>
      <c r="D53" s="368">
        <f t="shared" ref="D53:D57" si="12">(C53-B53)/B53</f>
        <v>3.7004693162240837E-2</v>
      </c>
      <c r="E53" s="595"/>
      <c r="F53" s="366">
        <f>SUM(F54:F58)</f>
        <v>547776.326</v>
      </c>
      <c r="G53" s="367">
        <f>SUM(G54:G58)</f>
        <v>648126.5</v>
      </c>
      <c r="H53" s="369">
        <f t="shared" si="10"/>
        <v>0.18319552933727917</v>
      </c>
      <c r="I53" s="413">
        <f>SUM(I54:I58)</f>
        <v>0.99999999999999989</v>
      </c>
    </row>
    <row r="54" spans="1:9" x14ac:dyDescent="0.2">
      <c r="A54" s="359" t="s">
        <v>217</v>
      </c>
      <c r="B54" s="370">
        <v>45920</v>
      </c>
      <c r="C54" s="371">
        <v>50072</v>
      </c>
      <c r="D54" s="596">
        <f t="shared" si="12"/>
        <v>9.0418118466898956E-2</v>
      </c>
      <c r="E54" s="597"/>
      <c r="F54" s="372">
        <v>342791.12599999999</v>
      </c>
      <c r="G54" s="371">
        <v>359410</v>
      </c>
      <c r="H54" s="373">
        <f t="shared" si="10"/>
        <v>4.8481050819267742E-2</v>
      </c>
      <c r="I54" s="414">
        <f>G54/$G$53</f>
        <v>0.55453680724364762</v>
      </c>
    </row>
    <row r="55" spans="1:9" x14ac:dyDescent="0.2">
      <c r="A55" s="359" t="s">
        <v>224</v>
      </c>
      <c r="B55" s="370">
        <v>34452</v>
      </c>
      <c r="C55" s="371">
        <v>36147</v>
      </c>
      <c r="D55" s="596">
        <f t="shared" si="12"/>
        <v>4.9198885405781954E-2</v>
      </c>
      <c r="E55" s="597"/>
      <c r="F55" s="372">
        <v>176902.19999999998</v>
      </c>
      <c r="G55" s="371">
        <v>281243</v>
      </c>
      <c r="H55" s="373">
        <f t="shared" si="10"/>
        <v>0.58982194681581135</v>
      </c>
      <c r="I55" s="414">
        <f>G55/$G$53</f>
        <v>0.4339322647662146</v>
      </c>
    </row>
    <row r="56" spans="1:9" x14ac:dyDescent="0.2">
      <c r="A56" s="359" t="s">
        <v>230</v>
      </c>
      <c r="B56" s="370">
        <v>893</v>
      </c>
      <c r="C56" s="371">
        <v>860</v>
      </c>
      <c r="D56" s="596">
        <f t="shared" si="12"/>
        <v>-3.6954087346024636E-2</v>
      </c>
      <c r="E56" s="597"/>
      <c r="F56" s="372">
        <v>6213</v>
      </c>
      <c r="G56" s="371">
        <v>6020</v>
      </c>
      <c r="H56" s="373">
        <f t="shared" si="10"/>
        <v>-3.1063898277804602E-2</v>
      </c>
      <c r="I56" s="414">
        <f>G56/$G$53</f>
        <v>9.2883102295616676E-3</v>
      </c>
    </row>
    <row r="57" spans="1:9" x14ac:dyDescent="0.2">
      <c r="A57" s="359" t="s">
        <v>231</v>
      </c>
      <c r="B57" s="370">
        <v>2900</v>
      </c>
      <c r="C57" s="371">
        <v>200</v>
      </c>
      <c r="D57" s="596">
        <f t="shared" si="12"/>
        <v>-0.93103448275862066</v>
      </c>
      <c r="E57" s="597"/>
      <c r="F57" s="372">
        <v>21850</v>
      </c>
      <c r="G57" s="371">
        <v>1450</v>
      </c>
      <c r="H57" s="373">
        <f t="shared" si="10"/>
        <v>-0.93363844393592677</v>
      </c>
      <c r="I57" s="414">
        <f>G57/$G$53</f>
        <v>2.2372175802100359E-3</v>
      </c>
    </row>
    <row r="58" spans="1:9" x14ac:dyDescent="0.2">
      <c r="A58" s="359" t="s">
        <v>221</v>
      </c>
      <c r="B58" s="370">
        <v>0</v>
      </c>
      <c r="C58" s="720">
        <v>0.5</v>
      </c>
      <c r="D58" s="596" t="s">
        <v>214</v>
      </c>
      <c r="E58" s="597"/>
      <c r="F58" s="372">
        <v>20</v>
      </c>
      <c r="G58" s="371">
        <v>3.5</v>
      </c>
      <c r="H58" s="373">
        <f t="shared" si="10"/>
        <v>-0.82499999999999996</v>
      </c>
      <c r="I58" s="773">
        <f>G58/$G$53</f>
        <v>5.4001803660242248E-6</v>
      </c>
    </row>
    <row r="59" spans="1:9" x14ac:dyDescent="0.2">
      <c r="A59" s="365" t="s">
        <v>511</v>
      </c>
      <c r="B59" s="366">
        <f>SUM(B60:B65)</f>
        <v>66949.975999999995</v>
      </c>
      <c r="C59" s="367">
        <f>SUM(C60:C65)</f>
        <v>105753.20200000002</v>
      </c>
      <c r="D59" s="368">
        <f t="shared" ref="D59:D65" si="13">(C59-B59)/B59</f>
        <v>0.57958536086704537</v>
      </c>
      <c r="E59" s="595"/>
      <c r="F59" s="366">
        <f>SUM(F60:F65)</f>
        <v>505407.78899999993</v>
      </c>
      <c r="G59" s="367">
        <f>SUM(G60:G65)</f>
        <v>610732.13199999987</v>
      </c>
      <c r="H59" s="369">
        <f t="shared" si="10"/>
        <v>0.20839477604489381</v>
      </c>
      <c r="I59" s="413">
        <f>SUM(I60:I65)</f>
        <v>1.0000000000000002</v>
      </c>
    </row>
    <row r="60" spans="1:9" x14ac:dyDescent="0.2">
      <c r="A60" s="359" t="s">
        <v>217</v>
      </c>
      <c r="B60" s="370">
        <v>32737.920000000002</v>
      </c>
      <c r="C60" s="371">
        <v>60979.91</v>
      </c>
      <c r="D60" s="596">
        <f t="shared" si="13"/>
        <v>0.86266903945027662</v>
      </c>
      <c r="E60" s="597"/>
      <c r="F60" s="372">
        <v>266380.67</v>
      </c>
      <c r="G60" s="371">
        <v>371100.77999999997</v>
      </c>
      <c r="H60" s="373">
        <f t="shared" si="10"/>
        <v>0.39312203096418369</v>
      </c>
      <c r="I60" s="414">
        <f t="shared" ref="I60:I65" si="14">G60/$G$59</f>
        <v>0.6076326437659908</v>
      </c>
    </row>
    <row r="61" spans="1:9" x14ac:dyDescent="0.2">
      <c r="A61" s="359" t="s">
        <v>230</v>
      </c>
      <c r="B61" s="370">
        <v>13873.460000000001</v>
      </c>
      <c r="C61" s="371">
        <v>8175.98</v>
      </c>
      <c r="D61" s="596">
        <f t="shared" si="13"/>
        <v>-0.41067477038892974</v>
      </c>
      <c r="E61" s="597"/>
      <c r="F61" s="372">
        <v>107794.25999999998</v>
      </c>
      <c r="G61" s="371">
        <v>85901.42</v>
      </c>
      <c r="H61" s="373">
        <f t="shared" si="10"/>
        <v>-0.2030983839028162</v>
      </c>
      <c r="I61" s="414">
        <f t="shared" si="14"/>
        <v>0.14065318574068414</v>
      </c>
    </row>
    <row r="62" spans="1:9" x14ac:dyDescent="0.2">
      <c r="A62" s="359" t="s">
        <v>227</v>
      </c>
      <c r="B62" s="370">
        <v>6431.28</v>
      </c>
      <c r="C62" s="371">
        <v>9658.7099999999991</v>
      </c>
      <c r="D62" s="596">
        <f t="shared" si="13"/>
        <v>0.5018332276001044</v>
      </c>
      <c r="E62" s="597"/>
      <c r="F62" s="372">
        <v>57845.13</v>
      </c>
      <c r="G62" s="371">
        <v>64599.93</v>
      </c>
      <c r="H62" s="373">
        <f t="shared" si="10"/>
        <v>0.11677387534611822</v>
      </c>
      <c r="I62" s="414">
        <f t="shared" si="14"/>
        <v>0.10577457221458264</v>
      </c>
    </row>
    <row r="63" spans="1:9" x14ac:dyDescent="0.2">
      <c r="A63" s="359" t="s">
        <v>216</v>
      </c>
      <c r="B63" s="370">
        <v>6373.4549999999999</v>
      </c>
      <c r="C63" s="371">
        <v>11173.24</v>
      </c>
      <c r="D63" s="596">
        <f t="shared" si="13"/>
        <v>0.75308996454827093</v>
      </c>
      <c r="E63" s="597"/>
      <c r="F63" s="372">
        <v>28313.194999999996</v>
      </c>
      <c r="G63" s="371">
        <v>33712.519999999997</v>
      </c>
      <c r="H63" s="373">
        <f t="shared" si="10"/>
        <v>0.19069995456182184</v>
      </c>
      <c r="I63" s="414">
        <f t="shared" si="14"/>
        <v>5.5200174075661711E-2</v>
      </c>
    </row>
    <row r="64" spans="1:9" x14ac:dyDescent="0.2">
      <c r="A64" s="359" t="s">
        <v>235</v>
      </c>
      <c r="B64" s="370">
        <v>2853.19</v>
      </c>
      <c r="C64" s="371">
        <v>4513.5700000000006</v>
      </c>
      <c r="D64" s="596">
        <f t="shared" si="13"/>
        <v>0.58193811137709039</v>
      </c>
      <c r="E64" s="597"/>
      <c r="F64" s="372">
        <v>21354.55</v>
      </c>
      <c r="G64" s="371">
        <v>23719.690000000002</v>
      </c>
      <c r="H64" s="373">
        <f t="shared" si="10"/>
        <v>0.11075578740830423</v>
      </c>
      <c r="I64" s="414">
        <f t="shared" si="14"/>
        <v>3.8838123552339975E-2</v>
      </c>
    </row>
    <row r="65" spans="1:9" x14ac:dyDescent="0.2">
      <c r="A65" s="359" t="s">
        <v>220</v>
      </c>
      <c r="B65" s="370">
        <v>4680.6709999999875</v>
      </c>
      <c r="C65" s="371">
        <v>11251.792000000001</v>
      </c>
      <c r="D65" s="596">
        <f t="shared" si="13"/>
        <v>1.403884400334916</v>
      </c>
      <c r="E65" s="597"/>
      <c r="F65" s="372">
        <v>23719.984</v>
      </c>
      <c r="G65" s="371">
        <v>31697.791999999998</v>
      </c>
      <c r="H65" s="373">
        <f t="shared" si="10"/>
        <v>0.33633277324301725</v>
      </c>
      <c r="I65" s="414">
        <f t="shared" si="14"/>
        <v>5.1901300650740945E-2</v>
      </c>
    </row>
    <row r="66" spans="1:9" x14ac:dyDescent="0.2">
      <c r="A66" s="365" t="s">
        <v>512</v>
      </c>
      <c r="B66" s="366">
        <f>SUM(B67:B68)</f>
        <v>191737.92</v>
      </c>
      <c r="C66" s="367">
        <f>SUM(C67:C68)</f>
        <v>140674.44</v>
      </c>
      <c r="D66" s="368">
        <f>(C66-B66)/B66</f>
        <v>-0.2663191506406245</v>
      </c>
      <c r="E66" s="595"/>
      <c r="F66" s="366">
        <f>SUM(F67:F68)</f>
        <v>947821.3</v>
      </c>
      <c r="G66" s="367">
        <f>SUM(G67:G68)</f>
        <v>599494.68999999994</v>
      </c>
      <c r="H66" s="369">
        <f>(G66-F66)/F66</f>
        <v>-0.3675024078906014</v>
      </c>
      <c r="I66" s="413">
        <f>SUM(I67:I68)</f>
        <v>1</v>
      </c>
    </row>
    <row r="67" spans="1:9" x14ac:dyDescent="0.2">
      <c r="A67" s="359" t="s">
        <v>221</v>
      </c>
      <c r="B67" s="370">
        <v>191343.92</v>
      </c>
      <c r="C67" s="371">
        <v>140126.44</v>
      </c>
      <c r="D67" s="606">
        <f>(C67-B67)/B67</f>
        <v>-0.26767236711780551</v>
      </c>
      <c r="E67" s="597"/>
      <c r="F67" s="372">
        <v>944744.3</v>
      </c>
      <c r="G67" s="371">
        <v>596445.68999999994</v>
      </c>
      <c r="H67" s="373">
        <f>(G67-F67)/F67</f>
        <v>-0.36866971306415935</v>
      </c>
      <c r="I67" s="414">
        <f>G67/$G$66</f>
        <v>0.99491405003103528</v>
      </c>
    </row>
    <row r="68" spans="1:9" x14ac:dyDescent="0.2">
      <c r="A68" s="359" t="s">
        <v>218</v>
      </c>
      <c r="B68" s="370">
        <v>394</v>
      </c>
      <c r="C68" s="371">
        <v>548</v>
      </c>
      <c r="D68" s="606">
        <f>(C68-B68)/B68</f>
        <v>0.39086294416243655</v>
      </c>
      <c r="E68" s="597"/>
      <c r="F68" s="372">
        <v>3077</v>
      </c>
      <c r="G68" s="371">
        <v>3049</v>
      </c>
      <c r="H68" s="373">
        <f>(G68-F68)/F68</f>
        <v>-9.0997725056873573E-3</v>
      </c>
      <c r="I68" s="414">
        <f>G68/$G$66</f>
        <v>5.085949968964696E-3</v>
      </c>
    </row>
    <row r="69" spans="1:9" x14ac:dyDescent="0.2">
      <c r="A69" s="365" t="s">
        <v>513</v>
      </c>
      <c r="B69" s="366">
        <f>SUM(B70)</f>
        <v>78361.649999999994</v>
      </c>
      <c r="C69" s="367">
        <f>SUM(C70)</f>
        <v>80455.97</v>
      </c>
      <c r="D69" s="368">
        <f t="shared" ref="D69:D71" si="15">(C69-B69)/B69</f>
        <v>2.6726338712878137E-2</v>
      </c>
      <c r="E69" s="595"/>
      <c r="F69" s="366">
        <f>SUM(F70)</f>
        <v>521373.91000000003</v>
      </c>
      <c r="G69" s="367">
        <f>SUM(G70)</f>
        <v>514860.15</v>
      </c>
      <c r="H69" s="369">
        <f t="shared" ref="H69:H70" si="16">(G69-F69)/F69</f>
        <v>-1.2493452156054392E-2</v>
      </c>
      <c r="I69" s="413">
        <f>SUM(I70)</f>
        <v>1</v>
      </c>
    </row>
    <row r="70" spans="1:9" x14ac:dyDescent="0.2">
      <c r="A70" s="359" t="s">
        <v>221</v>
      </c>
      <c r="B70" s="370">
        <v>78361.649999999994</v>
      </c>
      <c r="C70" s="371">
        <v>80455.97</v>
      </c>
      <c r="D70" s="596">
        <f t="shared" si="15"/>
        <v>2.6726338712878137E-2</v>
      </c>
      <c r="E70" s="597"/>
      <c r="F70" s="372">
        <v>521373.91000000003</v>
      </c>
      <c r="G70" s="371">
        <v>514860.15</v>
      </c>
      <c r="H70" s="373">
        <f t="shared" si="16"/>
        <v>-1.2493452156054392E-2</v>
      </c>
      <c r="I70" s="414">
        <f>G70/$G$69</f>
        <v>1</v>
      </c>
    </row>
    <row r="71" spans="1:9" x14ac:dyDescent="0.2">
      <c r="A71" s="365" t="s">
        <v>516</v>
      </c>
      <c r="B71" s="366">
        <f>SUM(B72:B76)</f>
        <v>28076.54</v>
      </c>
      <c r="C71" s="367">
        <f>SUM(C72:C76)</f>
        <v>140062.61000000002</v>
      </c>
      <c r="D71" s="368">
        <f t="shared" si="15"/>
        <v>3.9885993786983724</v>
      </c>
      <c r="E71" s="595"/>
      <c r="F71" s="366">
        <f>SUM(F72:F76)</f>
        <v>161037.50700000004</v>
      </c>
      <c r="G71" s="367">
        <f>SUM(G72:G76)</f>
        <v>296456.00999999995</v>
      </c>
      <c r="H71" s="369">
        <f>(G71-F71)/F71</f>
        <v>0.84091281293866449</v>
      </c>
      <c r="I71" s="413">
        <f>SUM(I72:I76)</f>
        <v>1</v>
      </c>
    </row>
    <row r="72" spans="1:9" x14ac:dyDescent="0.2">
      <c r="A72" s="375" t="s">
        <v>218</v>
      </c>
      <c r="B72" s="602">
        <v>0</v>
      </c>
      <c r="C72" s="603">
        <v>103248.41</v>
      </c>
      <c r="D72" s="596" t="s">
        <v>214</v>
      </c>
      <c r="E72" s="601"/>
      <c r="F72" s="376">
        <v>75412</v>
      </c>
      <c r="G72" s="377">
        <v>173076.38999999998</v>
      </c>
      <c r="H72" s="373">
        <f t="shared" ref="H72:H79" si="17">(G72-F72)/F72</f>
        <v>1.2950775738609237</v>
      </c>
      <c r="I72" s="415">
        <f>G72/$G$71</f>
        <v>0.58381811858022381</v>
      </c>
    </row>
    <row r="73" spans="1:9" x14ac:dyDescent="0.2">
      <c r="A73" s="375" t="s">
        <v>216</v>
      </c>
      <c r="B73" s="602">
        <v>27416.940000000002</v>
      </c>
      <c r="C73" s="371">
        <v>36258.800000000003</v>
      </c>
      <c r="D73" s="596">
        <f t="shared" ref="D73:D79" si="18">(C73-B73)/B73</f>
        <v>0.32249623772747799</v>
      </c>
      <c r="E73" s="601"/>
      <c r="F73" s="376">
        <v>82289.807000000015</v>
      </c>
      <c r="G73" s="377">
        <v>120607.9</v>
      </c>
      <c r="H73" s="373">
        <f t="shared" si="17"/>
        <v>0.46564810876272894</v>
      </c>
      <c r="I73" s="415">
        <f>G73/$G$71</f>
        <v>0.40683236612406681</v>
      </c>
    </row>
    <row r="74" spans="1:9" x14ac:dyDescent="0.2">
      <c r="A74" s="359" t="s">
        <v>229</v>
      </c>
      <c r="B74" s="376">
        <v>435</v>
      </c>
      <c r="C74" s="377">
        <v>225</v>
      </c>
      <c r="D74" s="596">
        <f t="shared" si="18"/>
        <v>-0.48275862068965519</v>
      </c>
      <c r="E74" s="601"/>
      <c r="F74" s="376">
        <v>2390</v>
      </c>
      <c r="G74" s="377">
        <v>1332</v>
      </c>
      <c r="H74" s="373">
        <f t="shared" si="17"/>
        <v>-0.4426778242677824</v>
      </c>
      <c r="I74" s="971">
        <f>G74/$G$71</f>
        <v>4.4930780792738871E-3</v>
      </c>
    </row>
    <row r="75" spans="1:9" x14ac:dyDescent="0.2">
      <c r="A75" s="359" t="s">
        <v>224</v>
      </c>
      <c r="B75" s="376">
        <v>200</v>
      </c>
      <c r="C75" s="377">
        <v>310</v>
      </c>
      <c r="D75" s="596">
        <f t="shared" si="18"/>
        <v>0.55000000000000004</v>
      </c>
      <c r="E75" s="601"/>
      <c r="F75" s="376">
        <v>835</v>
      </c>
      <c r="G75" s="377">
        <v>1329.5</v>
      </c>
      <c r="H75" s="373">
        <f t="shared" si="17"/>
        <v>0.59221556886227544</v>
      </c>
      <c r="I75" s="971">
        <f>G75/$G$71</f>
        <v>4.4846451249208955E-3</v>
      </c>
    </row>
    <row r="76" spans="1:9" x14ac:dyDescent="0.2">
      <c r="A76" s="359" t="s">
        <v>236</v>
      </c>
      <c r="B76" s="370">
        <v>24.6</v>
      </c>
      <c r="C76" s="371">
        <v>20.399999999999999</v>
      </c>
      <c r="D76" s="596">
        <f t="shared" si="18"/>
        <v>-0.17073170731707327</v>
      </c>
      <c r="E76" s="605"/>
      <c r="F76" s="370">
        <v>110.69999999999999</v>
      </c>
      <c r="G76" s="371">
        <v>110.22</v>
      </c>
      <c r="H76" s="373">
        <f t="shared" si="17"/>
        <v>-4.3360433604335124E-3</v>
      </c>
      <c r="I76" s="604">
        <f>G76/$G$71</f>
        <v>3.7179209151469054E-4</v>
      </c>
    </row>
    <row r="77" spans="1:9" x14ac:dyDescent="0.2">
      <c r="A77" s="365" t="s">
        <v>514</v>
      </c>
      <c r="B77" s="366">
        <f>SUM(B78:B80)</f>
        <v>39223.22</v>
      </c>
      <c r="C77" s="367">
        <f>SUM(C78:C80)</f>
        <v>24054.57</v>
      </c>
      <c r="D77" s="368">
        <f t="shared" si="18"/>
        <v>-0.3867262810141544</v>
      </c>
      <c r="E77" s="595"/>
      <c r="F77" s="366">
        <f>SUM(F78:F80)</f>
        <v>259899.28999999998</v>
      </c>
      <c r="G77" s="367">
        <f>SUM(G78:G80)</f>
        <v>263535.29400000005</v>
      </c>
      <c r="H77" s="369">
        <f t="shared" si="17"/>
        <v>1.399004976119817E-2</v>
      </c>
      <c r="I77" s="413">
        <f>SUM(I78:I80)</f>
        <v>0.99999999999999989</v>
      </c>
    </row>
    <row r="78" spans="1:9" x14ac:dyDescent="0.2">
      <c r="A78" s="375" t="s">
        <v>216</v>
      </c>
      <c r="B78" s="376">
        <v>36573.11</v>
      </c>
      <c r="C78" s="377">
        <v>23006.25</v>
      </c>
      <c r="D78" s="596">
        <f t="shared" si="18"/>
        <v>-0.37095177303762245</v>
      </c>
      <c r="E78" s="601"/>
      <c r="F78" s="376">
        <v>211378.09499999997</v>
      </c>
      <c r="G78" s="377">
        <v>256950.39400000003</v>
      </c>
      <c r="H78" s="373">
        <f t="shared" si="17"/>
        <v>0.21559612882309334</v>
      </c>
      <c r="I78" s="415">
        <f>G78/$G$77</f>
        <v>0.9750132139796045</v>
      </c>
    </row>
    <row r="79" spans="1:9" x14ac:dyDescent="0.2">
      <c r="A79" s="375" t="s">
        <v>218</v>
      </c>
      <c r="B79" s="376">
        <v>2650.11</v>
      </c>
      <c r="C79" s="377">
        <v>1048.32</v>
      </c>
      <c r="D79" s="596">
        <f t="shared" si="18"/>
        <v>-0.60442396730701753</v>
      </c>
      <c r="E79" s="601"/>
      <c r="F79" s="376">
        <v>45024.820000000007</v>
      </c>
      <c r="G79" s="377">
        <v>6584.9</v>
      </c>
      <c r="H79" s="373">
        <f t="shared" si="17"/>
        <v>-0.85374955413480835</v>
      </c>
      <c r="I79" s="415">
        <f>G79/$G$77</f>
        <v>2.4986786020395425E-2</v>
      </c>
    </row>
    <row r="80" spans="1:9" x14ac:dyDescent="0.2">
      <c r="A80" s="359" t="s">
        <v>235</v>
      </c>
      <c r="B80" s="376">
        <v>0</v>
      </c>
      <c r="C80" s="377">
        <v>0</v>
      </c>
      <c r="D80" s="596" t="s">
        <v>215</v>
      </c>
      <c r="E80" s="601"/>
      <c r="F80" s="602">
        <v>3496.375</v>
      </c>
      <c r="G80" s="377">
        <v>0</v>
      </c>
      <c r="H80" s="373" t="s">
        <v>215</v>
      </c>
      <c r="I80" s="415" t="s">
        <v>215</v>
      </c>
    </row>
    <row r="81" spans="1:9" x14ac:dyDescent="0.2">
      <c r="A81" s="365" t="s">
        <v>515</v>
      </c>
      <c r="B81" s="366">
        <f>SUM(B82:B84)</f>
        <v>32764.37</v>
      </c>
      <c r="C81" s="367">
        <f>SUM(C82:C84)</f>
        <v>33244.81</v>
      </c>
      <c r="D81" s="368">
        <f t="shared" ref="D81:D84" si="19">(C81-B81)/B81</f>
        <v>1.4663489638286916E-2</v>
      </c>
      <c r="E81" s="595"/>
      <c r="F81" s="366">
        <f>SUM(F82:F84)</f>
        <v>240479.88</v>
      </c>
      <c r="G81" s="367">
        <f>SUM(G82:G84)</f>
        <v>225665.21299999999</v>
      </c>
      <c r="H81" s="369">
        <f t="shared" ref="H81:H91" si="20">(G81-F81)/F81</f>
        <v>-6.1604600767432252E-2</v>
      </c>
      <c r="I81" s="413">
        <f>SUM(I82:I84)</f>
        <v>1</v>
      </c>
    </row>
    <row r="82" spans="1:9" x14ac:dyDescent="0.2">
      <c r="A82" s="374" t="s">
        <v>216</v>
      </c>
      <c r="B82" s="289">
        <v>17348</v>
      </c>
      <c r="C82" s="289">
        <v>22612</v>
      </c>
      <c r="D82" s="596">
        <f t="shared" si="19"/>
        <v>0.30343555453078164</v>
      </c>
      <c r="E82" s="597"/>
      <c r="F82" s="372">
        <v>154813.29999999999</v>
      </c>
      <c r="G82" s="371">
        <v>154722.9</v>
      </c>
      <c r="H82" s="373">
        <f t="shared" si="20"/>
        <v>-5.8392915854125062E-4</v>
      </c>
      <c r="I82" s="414">
        <f>G82/$G$81</f>
        <v>0.68563026592849297</v>
      </c>
    </row>
    <row r="83" spans="1:9" x14ac:dyDescent="0.2">
      <c r="A83" s="374" t="s">
        <v>218</v>
      </c>
      <c r="B83" s="289">
        <v>13299.99</v>
      </c>
      <c r="C83" s="289">
        <v>9642.81</v>
      </c>
      <c r="D83" s="596">
        <f t="shared" si="19"/>
        <v>-0.27497614659860647</v>
      </c>
      <c r="E83" s="597"/>
      <c r="F83" s="372">
        <v>69162.47</v>
      </c>
      <c r="G83" s="371">
        <v>61346.09</v>
      </c>
      <c r="H83" s="373">
        <f t="shared" si="20"/>
        <v>-0.11301476075102587</v>
      </c>
      <c r="I83" s="414">
        <f>G83/$G$81</f>
        <v>0.27184557683686938</v>
      </c>
    </row>
    <row r="84" spans="1:9" x14ac:dyDescent="0.2">
      <c r="A84" s="374" t="s">
        <v>227</v>
      </c>
      <c r="B84" s="289">
        <v>2116.38</v>
      </c>
      <c r="C84" s="289">
        <v>990</v>
      </c>
      <c r="D84" s="596">
        <f t="shared" si="19"/>
        <v>-0.53222011170016725</v>
      </c>
      <c r="E84" s="597"/>
      <c r="F84" s="372">
        <v>16504.11</v>
      </c>
      <c r="G84" s="371">
        <v>9596.223</v>
      </c>
      <c r="H84" s="373">
        <f t="shared" si="20"/>
        <v>-0.41855555979692333</v>
      </c>
      <c r="I84" s="414">
        <f>G84/$G$81</f>
        <v>4.252415723463767E-2</v>
      </c>
    </row>
    <row r="85" spans="1:9" x14ac:dyDescent="0.2">
      <c r="A85" s="365" t="s">
        <v>522</v>
      </c>
      <c r="B85" s="366">
        <f>SUM(B86:B91)</f>
        <v>4340</v>
      </c>
      <c r="C85" s="367">
        <f>SUM(C86:C91)</f>
        <v>4981.53</v>
      </c>
      <c r="D85" s="368">
        <f>(C85-B85)/B85</f>
        <v>0.14781797235023036</v>
      </c>
      <c r="E85" s="595"/>
      <c r="F85" s="366">
        <f>SUM(F86:F91)</f>
        <v>26396</v>
      </c>
      <c r="G85" s="367">
        <f>SUM(G86:G91)</f>
        <v>133393.26999999999</v>
      </c>
      <c r="H85" s="369">
        <f t="shared" si="20"/>
        <v>4.0535410668283065</v>
      </c>
      <c r="I85" s="413">
        <f>SUM(I86:I91)</f>
        <v>1</v>
      </c>
    </row>
    <row r="86" spans="1:9" x14ac:dyDescent="0.2">
      <c r="A86" s="359" t="s">
        <v>223</v>
      </c>
      <c r="B86" s="370">
        <v>2000</v>
      </c>
      <c r="C86" s="371">
        <v>3000</v>
      </c>
      <c r="D86" s="606">
        <f>(C86-B86)/B86</f>
        <v>0.5</v>
      </c>
      <c r="E86" s="608"/>
      <c r="F86" s="370">
        <v>14000</v>
      </c>
      <c r="G86" s="371">
        <v>110130.2</v>
      </c>
      <c r="H86" s="373">
        <f t="shared" si="20"/>
        <v>6.8664428571428573</v>
      </c>
      <c r="I86" s="417">
        <f>(G86/$G$85)</f>
        <v>0.82560536974616494</v>
      </c>
    </row>
    <row r="87" spans="1:9" x14ac:dyDescent="0.2">
      <c r="A87" s="359" t="s">
        <v>236</v>
      </c>
      <c r="B87" s="370">
        <v>2162</v>
      </c>
      <c r="C87" s="371">
        <v>1100</v>
      </c>
      <c r="D87" s="606">
        <f t="shared" ref="D87" si="21">(C87-B87)/B87</f>
        <v>-0.49121184088806663</v>
      </c>
      <c r="E87" s="608"/>
      <c r="F87" s="370">
        <v>11102</v>
      </c>
      <c r="G87" s="371">
        <v>14251</v>
      </c>
      <c r="H87" s="373">
        <f t="shared" si="20"/>
        <v>0.28364258692127542</v>
      </c>
      <c r="I87" s="417">
        <f t="shared" ref="I87:I88" si="22">(G87/$G$85)</f>
        <v>0.10683447523252111</v>
      </c>
    </row>
    <row r="88" spans="1:9" x14ac:dyDescent="0.2">
      <c r="A88" s="359" t="s">
        <v>231</v>
      </c>
      <c r="B88" s="370">
        <v>0</v>
      </c>
      <c r="C88" s="371">
        <v>0</v>
      </c>
      <c r="D88" s="606" t="s">
        <v>215</v>
      </c>
      <c r="E88" s="608"/>
      <c r="F88" s="370">
        <v>0</v>
      </c>
      <c r="G88" s="371">
        <v>6500</v>
      </c>
      <c r="H88" s="373" t="s">
        <v>214</v>
      </c>
      <c r="I88" s="417">
        <f t="shared" si="22"/>
        <v>4.8728095502869079E-2</v>
      </c>
    </row>
    <row r="89" spans="1:9" x14ac:dyDescent="0.2">
      <c r="A89" s="359" t="s">
        <v>224</v>
      </c>
      <c r="B89" s="370">
        <v>0</v>
      </c>
      <c r="C89" s="371">
        <v>742.53</v>
      </c>
      <c r="D89" s="606" t="s">
        <v>214</v>
      </c>
      <c r="E89" s="608"/>
      <c r="F89" s="370">
        <v>0</v>
      </c>
      <c r="G89" s="371">
        <v>1315.54</v>
      </c>
      <c r="H89" s="373" t="s">
        <v>214</v>
      </c>
      <c r="I89" s="417">
        <f>(G89/$G$85)</f>
        <v>9.8621167319760585E-3</v>
      </c>
    </row>
    <row r="90" spans="1:9" x14ac:dyDescent="0.2">
      <c r="A90" s="359" t="s">
        <v>222</v>
      </c>
      <c r="B90" s="370">
        <v>149</v>
      </c>
      <c r="C90" s="371">
        <v>139</v>
      </c>
      <c r="D90" s="606">
        <f t="shared" ref="D90" si="23">(C90-B90)/B90</f>
        <v>-6.7114093959731544E-2</v>
      </c>
      <c r="E90" s="608"/>
      <c r="F90" s="370">
        <v>1115</v>
      </c>
      <c r="G90" s="371">
        <v>1102.53</v>
      </c>
      <c r="H90" s="373">
        <f t="shared" si="20"/>
        <v>-1.1183856502242177E-2</v>
      </c>
      <c r="I90" s="417">
        <f>(G90/$G$85)</f>
        <v>8.265259559196653E-3</v>
      </c>
    </row>
    <row r="91" spans="1:9" x14ac:dyDescent="0.2">
      <c r="A91" s="359" t="s">
        <v>218</v>
      </c>
      <c r="B91" s="370">
        <v>29</v>
      </c>
      <c r="C91" s="371">
        <v>0</v>
      </c>
      <c r="D91" s="606" t="s">
        <v>215</v>
      </c>
      <c r="E91" s="608"/>
      <c r="F91" s="370">
        <v>179</v>
      </c>
      <c r="G91" s="371">
        <v>94</v>
      </c>
      <c r="H91" s="373">
        <f t="shared" si="20"/>
        <v>-0.47486033519553073</v>
      </c>
      <c r="I91" s="417">
        <f>(G91/$G$85)</f>
        <v>7.0468322727226048E-4</v>
      </c>
    </row>
    <row r="92" spans="1:9" x14ac:dyDescent="0.2">
      <c r="A92" s="365" t="s">
        <v>517</v>
      </c>
      <c r="B92" s="366">
        <f>SUM(B93:B94)</f>
        <v>35751.46</v>
      </c>
      <c r="C92" s="367">
        <f>SUM(C93:C94)</f>
        <v>35996.519999999997</v>
      </c>
      <c r="D92" s="368">
        <f>(C92-B92)/B92</f>
        <v>6.8545452409495356E-3</v>
      </c>
      <c r="E92" s="595"/>
      <c r="F92" s="366">
        <f>SUM(F93:F94)</f>
        <v>93762.365000000005</v>
      </c>
      <c r="G92" s="367">
        <f>SUM(G93:G94)</f>
        <v>85349.93</v>
      </c>
      <c r="H92" s="369">
        <f>(G92-F92)/F92</f>
        <v>-8.9720806423771546E-2</v>
      </c>
      <c r="I92" s="413">
        <f>SUM(I93:I94)</f>
        <v>1</v>
      </c>
    </row>
    <row r="93" spans="1:9" x14ac:dyDescent="0.2">
      <c r="A93" s="375" t="s">
        <v>221</v>
      </c>
      <c r="B93" s="376">
        <v>35286.949999999997</v>
      </c>
      <c r="C93" s="377">
        <v>34410.35</v>
      </c>
      <c r="D93" s="606">
        <f>(C93-B93)/B93</f>
        <v>-2.4842045005306457E-2</v>
      </c>
      <c r="E93" s="601"/>
      <c r="F93" s="602">
        <v>78233.58</v>
      </c>
      <c r="G93" s="377">
        <v>76287.98</v>
      </c>
      <c r="H93" s="373">
        <f>(G93-F93)/F93</f>
        <v>-2.4869116305300178E-2</v>
      </c>
      <c r="I93" s="415">
        <f>(G93/$G$92)</f>
        <v>0.89382592346590095</v>
      </c>
    </row>
    <row r="94" spans="1:9" x14ac:dyDescent="0.2">
      <c r="A94" s="375" t="s">
        <v>224</v>
      </c>
      <c r="B94" s="376">
        <v>464.51</v>
      </c>
      <c r="C94" s="377">
        <v>1586.17</v>
      </c>
      <c r="D94" s="606">
        <f>(C94-B94)/B94</f>
        <v>2.4147165830660269</v>
      </c>
      <c r="E94" s="601"/>
      <c r="F94" s="602">
        <v>15528.785</v>
      </c>
      <c r="G94" s="377">
        <v>9061.9500000000007</v>
      </c>
      <c r="H94" s="373">
        <f>(G94-F94)/F94</f>
        <v>-0.41644178858809616</v>
      </c>
      <c r="I94" s="415">
        <f>(G94/$G$92)</f>
        <v>0.1061740765340991</v>
      </c>
    </row>
    <row r="95" spans="1:9" x14ac:dyDescent="0.2">
      <c r="A95" s="365" t="s">
        <v>524</v>
      </c>
      <c r="B95" s="366">
        <f>SUM(B96:B99)</f>
        <v>6050.1549999999997</v>
      </c>
      <c r="C95" s="367">
        <f>SUM(C96:C99)</f>
        <v>7820.79</v>
      </c>
      <c r="D95" s="368">
        <f>(C95-B95)/B95</f>
        <v>0.29265944426217183</v>
      </c>
      <c r="E95" s="595"/>
      <c r="F95" s="366">
        <f>SUM(F96:F99)</f>
        <v>40170.014999999999</v>
      </c>
      <c r="G95" s="367">
        <f>SUM(G96:G99)</f>
        <v>54867.957999999999</v>
      </c>
      <c r="H95" s="369">
        <f t="shared" ref="H95:H110" si="24">(G95-F95)/F95</f>
        <v>0.36589339087874373</v>
      </c>
      <c r="I95" s="413">
        <f>SUM(I96:I99)</f>
        <v>1</v>
      </c>
    </row>
    <row r="96" spans="1:9" x14ac:dyDescent="0.2">
      <c r="A96" s="375" t="s">
        <v>224</v>
      </c>
      <c r="B96" s="376">
        <v>6050.1549999999997</v>
      </c>
      <c r="C96" s="377">
        <v>7070.79</v>
      </c>
      <c r="D96" s="606">
        <f>(C96-B96)/B96</f>
        <v>0.16869567804461214</v>
      </c>
      <c r="E96" s="607"/>
      <c r="F96" s="376">
        <v>36300.014999999999</v>
      </c>
      <c r="G96" s="377">
        <v>52073.957999999999</v>
      </c>
      <c r="H96" s="373">
        <f t="shared" si="24"/>
        <v>0.43454370473400628</v>
      </c>
      <c r="I96" s="418">
        <f>(G96/$G$95)</f>
        <v>0.94907774770841669</v>
      </c>
    </row>
    <row r="97" spans="1:9" x14ac:dyDescent="0.2">
      <c r="A97" s="375" t="s">
        <v>234</v>
      </c>
      <c r="B97" s="376">
        <v>0</v>
      </c>
      <c r="C97" s="377">
        <v>250</v>
      </c>
      <c r="D97" s="606" t="s">
        <v>214</v>
      </c>
      <c r="E97" s="607"/>
      <c r="F97" s="376">
        <v>870</v>
      </c>
      <c r="G97" s="377">
        <v>1394</v>
      </c>
      <c r="H97" s="373">
        <f t="shared" si="24"/>
        <v>0.60229885057471266</v>
      </c>
      <c r="I97" s="418">
        <f>(G97/$G$95)</f>
        <v>2.5406449425364071E-2</v>
      </c>
    </row>
    <row r="98" spans="1:9" x14ac:dyDescent="0.2">
      <c r="A98" s="375" t="s">
        <v>233</v>
      </c>
      <c r="B98" s="376">
        <v>0</v>
      </c>
      <c r="C98" s="377">
        <v>0</v>
      </c>
      <c r="D98" s="606" t="s">
        <v>215</v>
      </c>
      <c r="E98" s="607"/>
      <c r="F98" s="376">
        <v>0</v>
      </c>
      <c r="G98" s="377">
        <v>900</v>
      </c>
      <c r="H98" s="373" t="s">
        <v>214</v>
      </c>
      <c r="I98" s="418">
        <f>(G98/$G$95)</f>
        <v>1.6403016128283834E-2</v>
      </c>
    </row>
    <row r="99" spans="1:9" x14ac:dyDescent="0.2">
      <c r="A99" s="375" t="s">
        <v>216</v>
      </c>
      <c r="B99" s="376">
        <v>0</v>
      </c>
      <c r="C99" s="377">
        <v>500</v>
      </c>
      <c r="D99" s="606" t="s">
        <v>214</v>
      </c>
      <c r="E99" s="607"/>
      <c r="F99" s="376">
        <v>3000</v>
      </c>
      <c r="G99" s="377">
        <v>500</v>
      </c>
      <c r="H99" s="373">
        <f t="shared" si="24"/>
        <v>-0.83333333333333337</v>
      </c>
      <c r="I99" s="418">
        <f>(G99/$G$95)</f>
        <v>9.1127867379354639E-3</v>
      </c>
    </row>
    <row r="100" spans="1:9" x14ac:dyDescent="0.2">
      <c r="A100" s="365" t="s">
        <v>518</v>
      </c>
      <c r="B100" s="366">
        <f>SUM(B101:B101)</f>
        <v>15989</v>
      </c>
      <c r="C100" s="367">
        <f>SUM(C101:C101)</f>
        <v>24867.65</v>
      </c>
      <c r="D100" s="368">
        <f t="shared" ref="D100:D110" si="25">(C100-B100)/B100</f>
        <v>0.55529739195697048</v>
      </c>
      <c r="E100" s="595"/>
      <c r="F100" s="366">
        <f>SUM(F101:F101)</f>
        <v>70740</v>
      </c>
      <c r="G100" s="367">
        <f>SUM(G101:G101)</f>
        <v>50135.65</v>
      </c>
      <c r="H100" s="369">
        <f t="shared" si="24"/>
        <v>-0.29126873056262365</v>
      </c>
      <c r="I100" s="413">
        <f>SUM(I101:I101)</f>
        <v>1</v>
      </c>
    </row>
    <row r="101" spans="1:9" x14ac:dyDescent="0.2">
      <c r="A101" s="379" t="s">
        <v>236</v>
      </c>
      <c r="B101" s="376">
        <v>15989</v>
      </c>
      <c r="C101" s="377">
        <v>24867.65</v>
      </c>
      <c r="D101" s="596">
        <f t="shared" si="25"/>
        <v>0.55529739195697048</v>
      </c>
      <c r="E101" s="607"/>
      <c r="F101" s="376">
        <v>70740</v>
      </c>
      <c r="G101" s="377">
        <v>50135.65</v>
      </c>
      <c r="H101" s="373">
        <f t="shared" si="24"/>
        <v>-0.29126873056262365</v>
      </c>
      <c r="I101" s="418">
        <f>G101/$G$100</f>
        <v>1</v>
      </c>
    </row>
    <row r="102" spans="1:9" x14ac:dyDescent="0.2">
      <c r="A102" s="365" t="s">
        <v>519</v>
      </c>
      <c r="B102" s="366">
        <f>SUM(B103:B106)</f>
        <v>1489</v>
      </c>
      <c r="C102" s="367">
        <f>SUM(C103:C106)</f>
        <v>8687.92</v>
      </c>
      <c r="D102" s="368">
        <f t="shared" si="25"/>
        <v>4.8347347212894558</v>
      </c>
      <c r="E102" s="595"/>
      <c r="F102" s="366">
        <f>SUM(F103:F106)</f>
        <v>9407.0540000000001</v>
      </c>
      <c r="G102" s="367">
        <f>SUM(G103:G106)</f>
        <v>22339.89</v>
      </c>
      <c r="H102" s="369">
        <f t="shared" si="24"/>
        <v>1.3748019305512649</v>
      </c>
      <c r="I102" s="413">
        <f>SUM(I103:I106)</f>
        <v>0.99999999999999989</v>
      </c>
    </row>
    <row r="103" spans="1:9" x14ac:dyDescent="0.2">
      <c r="A103" s="426" t="s">
        <v>216</v>
      </c>
      <c r="B103" s="289">
        <v>1388</v>
      </c>
      <c r="C103" s="289">
        <v>3657.1800000000003</v>
      </c>
      <c r="D103" s="596">
        <f t="shared" si="25"/>
        <v>1.6348559077809801</v>
      </c>
      <c r="E103" s="607"/>
      <c r="F103" s="376">
        <v>8116.0540000000001</v>
      </c>
      <c r="G103" s="289">
        <v>16284.76</v>
      </c>
      <c r="H103" s="416">
        <f t="shared" si="24"/>
        <v>1.0064873890686288</v>
      </c>
      <c r="I103" s="417">
        <f>G103/$G$102</f>
        <v>0.72895435026761546</v>
      </c>
    </row>
    <row r="104" spans="1:9" x14ac:dyDescent="0.2">
      <c r="A104" s="426" t="s">
        <v>235</v>
      </c>
      <c r="B104" s="289">
        <v>0</v>
      </c>
      <c r="C104" s="289">
        <v>4834.74</v>
      </c>
      <c r="D104" s="596" t="s">
        <v>214</v>
      </c>
      <c r="E104" s="607"/>
      <c r="F104" s="376">
        <v>0</v>
      </c>
      <c r="G104" s="289">
        <v>4834.74</v>
      </c>
      <c r="H104" s="416" t="s">
        <v>214</v>
      </c>
      <c r="I104" s="417">
        <f>G104/$G$102</f>
        <v>0.21641735926184058</v>
      </c>
    </row>
    <row r="105" spans="1:9" x14ac:dyDescent="0.2">
      <c r="A105" s="426" t="s">
        <v>221</v>
      </c>
      <c r="B105" s="289">
        <v>91</v>
      </c>
      <c r="C105" s="289">
        <v>171</v>
      </c>
      <c r="D105" s="596">
        <f t="shared" si="25"/>
        <v>0.87912087912087911</v>
      </c>
      <c r="E105" s="607"/>
      <c r="F105" s="376">
        <v>1186</v>
      </c>
      <c r="G105" s="289">
        <v>1081.3899999999999</v>
      </c>
      <c r="H105" s="416">
        <f t="shared" si="24"/>
        <v>-8.8204047217538051E-2</v>
      </c>
      <c r="I105" s="417">
        <f>G105/$G$102</f>
        <v>4.8406236557118225E-2</v>
      </c>
    </row>
    <row r="106" spans="1:9" x14ac:dyDescent="0.2">
      <c r="A106" s="426" t="s">
        <v>224</v>
      </c>
      <c r="B106" s="289">
        <v>10</v>
      </c>
      <c r="C106" s="289">
        <v>25</v>
      </c>
      <c r="D106" s="596">
        <f t="shared" si="25"/>
        <v>1.5</v>
      </c>
      <c r="E106" s="607"/>
      <c r="F106" s="376">
        <v>105</v>
      </c>
      <c r="G106" s="289">
        <v>139</v>
      </c>
      <c r="H106" s="416">
        <f t="shared" si="24"/>
        <v>0.32380952380952382</v>
      </c>
      <c r="I106" s="417">
        <f>G106/$G$102</f>
        <v>6.2220539134257152E-3</v>
      </c>
    </row>
    <row r="107" spans="1:9" x14ac:dyDescent="0.2">
      <c r="A107" s="365" t="s">
        <v>520</v>
      </c>
      <c r="B107" s="366">
        <f>SUM(B108)</f>
        <v>1758.2349999999999</v>
      </c>
      <c r="C107" s="367">
        <f>SUM(C108)</f>
        <v>1097.57</v>
      </c>
      <c r="D107" s="368">
        <f t="shared" si="25"/>
        <v>-0.37575466305698613</v>
      </c>
      <c r="E107" s="595"/>
      <c r="F107" s="366">
        <f>SUM(F108)</f>
        <v>23451.875000000004</v>
      </c>
      <c r="G107" s="367">
        <f>SUM(G108)</f>
        <v>19764.599999999999</v>
      </c>
      <c r="H107" s="369">
        <f t="shared" si="24"/>
        <v>-0.1572273005889723</v>
      </c>
      <c r="I107" s="413">
        <f>SUM(I108)</f>
        <v>1</v>
      </c>
    </row>
    <row r="108" spans="1:9" x14ac:dyDescent="0.2">
      <c r="A108" s="375" t="s">
        <v>216</v>
      </c>
      <c r="B108" s="376">
        <v>1758.2349999999999</v>
      </c>
      <c r="C108" s="377">
        <v>1097.57</v>
      </c>
      <c r="D108" s="596">
        <f t="shared" si="25"/>
        <v>-0.37575466305698613</v>
      </c>
      <c r="E108" s="601"/>
      <c r="F108" s="376">
        <v>23451.875000000004</v>
      </c>
      <c r="G108" s="377">
        <v>19764.599999999999</v>
      </c>
      <c r="H108" s="373">
        <f t="shared" si="24"/>
        <v>-0.1572273005889723</v>
      </c>
      <c r="I108" s="415">
        <f>+G108/$G$107</f>
        <v>1</v>
      </c>
    </row>
    <row r="109" spans="1:9" x14ac:dyDescent="0.2">
      <c r="A109" s="365" t="s">
        <v>526</v>
      </c>
      <c r="B109" s="366">
        <f>SUM(B110:B111)</f>
        <v>1917.4150000000002</v>
      </c>
      <c r="C109" s="367">
        <f>SUM(C110:C111)</f>
        <v>348.85</v>
      </c>
      <c r="D109" s="368">
        <f t="shared" si="25"/>
        <v>-0.8180623391388927</v>
      </c>
      <c r="E109" s="595"/>
      <c r="F109" s="366">
        <f>SUM(F110:F111)</f>
        <v>9246.41</v>
      </c>
      <c r="G109" s="367">
        <f>SUM(G110:G111)</f>
        <v>12919.805999999999</v>
      </c>
      <c r="H109" s="369">
        <f t="shared" si="24"/>
        <v>0.39727807873542259</v>
      </c>
      <c r="I109" s="413">
        <f>SUM(I110:I111)</f>
        <v>1</v>
      </c>
    </row>
    <row r="110" spans="1:9" x14ac:dyDescent="0.2">
      <c r="A110" s="375" t="s">
        <v>216</v>
      </c>
      <c r="B110" s="376">
        <v>1739.7650000000001</v>
      </c>
      <c r="C110" s="377">
        <v>348.85</v>
      </c>
      <c r="D110" s="596">
        <f t="shared" si="25"/>
        <v>-0.79948441312476104</v>
      </c>
      <c r="E110" s="607"/>
      <c r="F110" s="370">
        <v>8825.9850000000006</v>
      </c>
      <c r="G110" s="377">
        <v>12919.805999999999</v>
      </c>
      <c r="H110" s="373">
        <f t="shared" si="24"/>
        <v>0.46383729408105701</v>
      </c>
      <c r="I110" s="417">
        <f>G110/$G$109</f>
        <v>1</v>
      </c>
    </row>
    <row r="111" spans="1:9" x14ac:dyDescent="0.2">
      <c r="A111" s="375" t="s">
        <v>234</v>
      </c>
      <c r="B111" s="376">
        <v>177.65</v>
      </c>
      <c r="C111" s="377">
        <v>0</v>
      </c>
      <c r="D111" s="596" t="s">
        <v>215</v>
      </c>
      <c r="E111" s="607"/>
      <c r="F111" s="370">
        <v>420.42500000000001</v>
      </c>
      <c r="G111" s="377">
        <v>0</v>
      </c>
      <c r="H111" s="373" t="s">
        <v>215</v>
      </c>
      <c r="I111" s="417" t="s">
        <v>215</v>
      </c>
    </row>
    <row r="112" spans="1:9" x14ac:dyDescent="0.2">
      <c r="A112" s="365" t="s">
        <v>525</v>
      </c>
      <c r="B112" s="366">
        <f>SUM(B113:B113)</f>
        <v>711.81</v>
      </c>
      <c r="C112" s="367">
        <f>SUM(C113:C113)</f>
        <v>617.89</v>
      </c>
      <c r="D112" s="368">
        <f>(C112-B112)/B112</f>
        <v>-0.13194532248774246</v>
      </c>
      <c r="E112" s="595"/>
      <c r="F112" s="366">
        <f>SUM(F113:F113)</f>
        <v>3253.6099999999997</v>
      </c>
      <c r="G112" s="367">
        <f>SUM(G113:G113)</f>
        <v>5451.1299999999992</v>
      </c>
      <c r="H112" s="369">
        <f>(G112-F112)/F112</f>
        <v>0.67540977560309923</v>
      </c>
      <c r="I112" s="413">
        <f>SUM(I113:I113)</f>
        <v>1</v>
      </c>
    </row>
    <row r="113" spans="1:9" x14ac:dyDescent="0.2">
      <c r="A113" s="375" t="s">
        <v>216</v>
      </c>
      <c r="B113" s="376">
        <v>711.81</v>
      </c>
      <c r="C113" s="377">
        <v>617.89</v>
      </c>
      <c r="D113" s="606">
        <f>(C113-B113)/B113</f>
        <v>-0.13194532248774246</v>
      </c>
      <c r="E113" s="607"/>
      <c r="F113" s="376">
        <v>3253.6099999999997</v>
      </c>
      <c r="G113" s="377">
        <v>5451.1299999999992</v>
      </c>
      <c r="H113" s="373">
        <f>(G113-F113)/F113</f>
        <v>0.67540977560309923</v>
      </c>
      <c r="I113" s="417">
        <f>G113/$G$112</f>
        <v>1</v>
      </c>
    </row>
    <row r="114" spans="1:9" x14ac:dyDescent="0.2">
      <c r="A114" s="365" t="s">
        <v>523</v>
      </c>
      <c r="B114" s="366">
        <f>SUM(B115:B116)</f>
        <v>494.34</v>
      </c>
      <c r="C114" s="367">
        <f>SUM(C115:C116)</f>
        <v>0</v>
      </c>
      <c r="D114" s="368" t="s">
        <v>215</v>
      </c>
      <c r="E114" s="595"/>
      <c r="F114" s="366">
        <f>SUM(F115:F116)</f>
        <v>541.15</v>
      </c>
      <c r="G114" s="367">
        <f>SUM(G115:G116)</f>
        <v>4693.5300000000007</v>
      </c>
      <c r="H114" s="369">
        <f t="shared" ref="H114" si="26">(G114-F114)/F114</f>
        <v>7.6732514090363138</v>
      </c>
      <c r="I114" s="413">
        <f>SUM(I115:I116)</f>
        <v>1</v>
      </c>
    </row>
    <row r="115" spans="1:9" x14ac:dyDescent="0.2">
      <c r="A115" s="359" t="s">
        <v>237</v>
      </c>
      <c r="B115" s="370">
        <v>0</v>
      </c>
      <c r="C115" s="371">
        <v>0</v>
      </c>
      <c r="D115" s="606" t="s">
        <v>215</v>
      </c>
      <c r="E115" s="609"/>
      <c r="F115" s="370">
        <v>0</v>
      </c>
      <c r="G115" s="371">
        <v>3388.0600000000004</v>
      </c>
      <c r="H115" s="373" t="s">
        <v>214</v>
      </c>
      <c r="I115" s="415">
        <f>(G115/$G$114)</f>
        <v>0.72185753579928114</v>
      </c>
    </row>
    <row r="116" spans="1:9" x14ac:dyDescent="0.2">
      <c r="A116" s="359" t="s">
        <v>228</v>
      </c>
      <c r="B116" s="370">
        <v>494.34</v>
      </c>
      <c r="C116" s="371">
        <v>0</v>
      </c>
      <c r="D116" s="606" t="s">
        <v>215</v>
      </c>
      <c r="E116" s="609"/>
      <c r="F116" s="370">
        <v>541.15</v>
      </c>
      <c r="G116" s="371">
        <v>1305.47</v>
      </c>
      <c r="H116" s="373">
        <f>(G116-F116)/F116</f>
        <v>1.4123995195417169</v>
      </c>
      <c r="I116" s="415">
        <f>(G116/$G$114)</f>
        <v>0.27814246420071881</v>
      </c>
    </row>
    <row r="117" spans="1:9" x14ac:dyDescent="0.2">
      <c r="A117" s="365" t="s">
        <v>527</v>
      </c>
      <c r="B117" s="366">
        <f>SUM(B118:B118)</f>
        <v>750</v>
      </c>
      <c r="C117" s="367">
        <f>SUM(C118:C118)</f>
        <v>400</v>
      </c>
      <c r="D117" s="368">
        <f t="shared" ref="D117:D126" si="27">(C117-B117)/B117</f>
        <v>-0.46666666666666667</v>
      </c>
      <c r="E117" s="595"/>
      <c r="F117" s="366">
        <f>SUM(F118:F118)</f>
        <v>5250</v>
      </c>
      <c r="G117" s="367">
        <f>SUM(G118:G118)</f>
        <v>3149</v>
      </c>
      <c r="H117" s="369">
        <f t="shared" ref="H117:H122" si="28">(G117-F117)/F117</f>
        <v>-0.40019047619047621</v>
      </c>
      <c r="I117" s="413">
        <f>SUM(I118:I118)</f>
        <v>1</v>
      </c>
    </row>
    <row r="118" spans="1:9" x14ac:dyDescent="0.2">
      <c r="A118" s="359" t="s">
        <v>235</v>
      </c>
      <c r="B118" s="370">
        <v>750</v>
      </c>
      <c r="C118" s="371">
        <v>400</v>
      </c>
      <c r="D118" s="606">
        <f t="shared" si="27"/>
        <v>-0.46666666666666667</v>
      </c>
      <c r="E118" s="608"/>
      <c r="F118" s="370">
        <v>5250</v>
      </c>
      <c r="G118" s="371">
        <v>3149</v>
      </c>
      <c r="H118" s="373">
        <f t="shared" si="28"/>
        <v>-0.40019047619047621</v>
      </c>
      <c r="I118" s="417">
        <f>G118/$G$117</f>
        <v>1</v>
      </c>
    </row>
    <row r="119" spans="1:9" x14ac:dyDescent="0.2">
      <c r="A119" s="365" t="s">
        <v>528</v>
      </c>
      <c r="B119" s="366">
        <f>SUM(B120:B120)</f>
        <v>212.26</v>
      </c>
      <c r="C119" s="367">
        <f>SUM(C120:C120)</f>
        <v>2</v>
      </c>
      <c r="D119" s="368">
        <f t="shared" si="27"/>
        <v>-0.99057759351738439</v>
      </c>
      <c r="E119" s="595"/>
      <c r="F119" s="366">
        <f>SUM(F120:F120)</f>
        <v>1127.69</v>
      </c>
      <c r="G119" s="367">
        <f>SUM(G120:G120)</f>
        <v>373.38</v>
      </c>
      <c r="H119" s="369">
        <f t="shared" si="28"/>
        <v>-0.66889836745914211</v>
      </c>
      <c r="I119" s="413">
        <f>SUM(I120:I120)</f>
        <v>1</v>
      </c>
    </row>
    <row r="120" spans="1:9" x14ac:dyDescent="0.2">
      <c r="A120" s="610" t="s">
        <v>222</v>
      </c>
      <c r="B120" s="371">
        <v>212.26</v>
      </c>
      <c r="C120" s="371">
        <v>2</v>
      </c>
      <c r="D120" s="606">
        <f t="shared" si="27"/>
        <v>-0.99057759351738439</v>
      </c>
      <c r="E120" s="607"/>
      <c r="F120" s="376">
        <v>1127.69</v>
      </c>
      <c r="G120" s="377">
        <v>373.38</v>
      </c>
      <c r="H120" s="373">
        <f t="shared" si="28"/>
        <v>-0.66889836745914211</v>
      </c>
      <c r="I120" s="418">
        <f>G120/$G$119</f>
        <v>1</v>
      </c>
    </row>
    <row r="121" spans="1:9" x14ac:dyDescent="0.2">
      <c r="A121" s="365" t="s">
        <v>529</v>
      </c>
      <c r="B121" s="366">
        <f>SUM(B122:B122)</f>
        <v>14</v>
      </c>
      <c r="C121" s="367">
        <f>SUM(C122:C122)</f>
        <v>24</v>
      </c>
      <c r="D121" s="368">
        <f t="shared" si="27"/>
        <v>0.7142857142857143</v>
      </c>
      <c r="E121" s="595"/>
      <c r="F121" s="366">
        <f>SUM(F122:F122)</f>
        <v>182</v>
      </c>
      <c r="G121" s="367">
        <f>SUM(G122:G122)</f>
        <v>236</v>
      </c>
      <c r="H121" s="369">
        <f t="shared" si="28"/>
        <v>0.2967032967032967</v>
      </c>
      <c r="I121" s="413">
        <f>SUM(I122:I122)</f>
        <v>1</v>
      </c>
    </row>
    <row r="122" spans="1:9" x14ac:dyDescent="0.2">
      <c r="A122" s="379" t="s">
        <v>218</v>
      </c>
      <c r="B122" s="376">
        <v>14</v>
      </c>
      <c r="C122" s="377">
        <v>24</v>
      </c>
      <c r="D122" s="606">
        <f t="shared" si="27"/>
        <v>0.7142857142857143</v>
      </c>
      <c r="E122" s="607"/>
      <c r="F122" s="376">
        <v>182</v>
      </c>
      <c r="G122" s="377">
        <v>236</v>
      </c>
      <c r="H122" s="373">
        <f t="shared" si="28"/>
        <v>0.2967032967032967</v>
      </c>
      <c r="I122" s="418">
        <f>G122/$G$121</f>
        <v>1</v>
      </c>
    </row>
    <row r="123" spans="1:9" x14ac:dyDescent="0.2">
      <c r="A123" s="365" t="s">
        <v>530</v>
      </c>
      <c r="B123" s="366">
        <f>SUM(B124:B124)</f>
        <v>50</v>
      </c>
      <c r="C123" s="367">
        <f>SUM(C124:C124)</f>
        <v>50</v>
      </c>
      <c r="D123" s="368">
        <f t="shared" si="27"/>
        <v>0</v>
      </c>
      <c r="E123" s="595"/>
      <c r="F123" s="366">
        <f>SUM(F124:F124)</f>
        <v>57</v>
      </c>
      <c r="G123" s="367">
        <f>SUM(G124:G124)</f>
        <v>98</v>
      </c>
      <c r="H123" s="369">
        <f>(G123-F123)/F123</f>
        <v>0.7192982456140351</v>
      </c>
      <c r="I123" s="413">
        <f>SUM(I124:I124)</f>
        <v>1</v>
      </c>
    </row>
    <row r="124" spans="1:9" x14ac:dyDescent="0.2">
      <c r="A124" s="375" t="s">
        <v>224</v>
      </c>
      <c r="B124" s="376">
        <v>50</v>
      </c>
      <c r="C124" s="377">
        <v>50</v>
      </c>
      <c r="D124" s="606">
        <f t="shared" si="27"/>
        <v>0</v>
      </c>
      <c r="E124" s="601"/>
      <c r="F124" s="376">
        <v>57</v>
      </c>
      <c r="G124" s="377">
        <v>98</v>
      </c>
      <c r="H124" s="373">
        <f>(G124-F124)/F124</f>
        <v>0.7192982456140351</v>
      </c>
      <c r="I124" s="415">
        <f>G123/$G$124</f>
        <v>1</v>
      </c>
    </row>
    <row r="125" spans="1:9" x14ac:dyDescent="0.2">
      <c r="A125" s="365" t="s">
        <v>531</v>
      </c>
      <c r="B125" s="366">
        <f>SUM(B126:B126)</f>
        <v>2</v>
      </c>
      <c r="C125" s="367">
        <f>SUM(C126:C126)</f>
        <v>2</v>
      </c>
      <c r="D125" s="368">
        <f t="shared" si="27"/>
        <v>0</v>
      </c>
      <c r="E125" s="595"/>
      <c r="F125" s="366">
        <f>SUM(F126:F126)</f>
        <v>11</v>
      </c>
      <c r="G125" s="367">
        <f>SUM(G126:G126)</f>
        <v>14</v>
      </c>
      <c r="H125" s="369">
        <f>(G125-F125)/F125</f>
        <v>0.27272727272727271</v>
      </c>
      <c r="I125" s="413">
        <f>SUM(I126:I126)</f>
        <v>1</v>
      </c>
    </row>
    <row r="126" spans="1:9" x14ac:dyDescent="0.2">
      <c r="A126" s="359" t="s">
        <v>216</v>
      </c>
      <c r="B126" s="376">
        <v>2</v>
      </c>
      <c r="C126" s="377">
        <v>2</v>
      </c>
      <c r="D126" s="606">
        <f t="shared" si="27"/>
        <v>0</v>
      </c>
      <c r="E126" s="607"/>
      <c r="F126" s="376">
        <v>11</v>
      </c>
      <c r="G126" s="377">
        <v>14</v>
      </c>
      <c r="H126" s="373">
        <f>(G126-F126)/F126</f>
        <v>0.27272727272727271</v>
      </c>
      <c r="I126" s="418">
        <f>(G126/G125)</f>
        <v>1</v>
      </c>
    </row>
    <row r="127" spans="1:9" x14ac:dyDescent="0.2">
      <c r="A127" s="365" t="s">
        <v>767</v>
      </c>
      <c r="B127" s="366">
        <f>SUM(B128:B128)</f>
        <v>0</v>
      </c>
      <c r="C127" s="367">
        <f>SUM(C128:C128)</f>
        <v>0</v>
      </c>
      <c r="D127" s="368" t="s">
        <v>215</v>
      </c>
      <c r="E127" s="595"/>
      <c r="F127" s="366">
        <f>SUM(F128:F128)</f>
        <v>30</v>
      </c>
      <c r="G127" s="367">
        <f>SUM(G128:G128)</f>
        <v>0</v>
      </c>
      <c r="H127" s="369" t="s">
        <v>215</v>
      </c>
      <c r="I127" s="413" t="s">
        <v>215</v>
      </c>
    </row>
    <row r="128" spans="1:9" x14ac:dyDescent="0.2">
      <c r="A128" s="359" t="s">
        <v>218</v>
      </c>
      <c r="B128" s="376">
        <v>0</v>
      </c>
      <c r="C128" s="377">
        <v>0</v>
      </c>
      <c r="D128" s="606" t="s">
        <v>215</v>
      </c>
      <c r="E128" s="607"/>
      <c r="F128" s="376">
        <v>30</v>
      </c>
      <c r="G128" s="377">
        <v>0</v>
      </c>
      <c r="H128" s="373" t="s">
        <v>215</v>
      </c>
      <c r="I128" s="417" t="s">
        <v>215</v>
      </c>
    </row>
    <row r="129" spans="1:9" x14ac:dyDescent="0.2">
      <c r="A129" s="365" t="s">
        <v>879</v>
      </c>
      <c r="B129" s="366">
        <f>SUM(B130:B130)</f>
        <v>4644</v>
      </c>
      <c r="C129" s="367">
        <f>SUM(C130:C130)</f>
        <v>0</v>
      </c>
      <c r="D129" s="368" t="s">
        <v>215</v>
      </c>
      <c r="E129" s="595"/>
      <c r="F129" s="366">
        <f>SUM(F130:F130)</f>
        <v>4644</v>
      </c>
      <c r="G129" s="367">
        <f>SUM(G130:G130)</f>
        <v>0</v>
      </c>
      <c r="H129" s="369" t="s">
        <v>215</v>
      </c>
      <c r="I129" s="413" t="s">
        <v>215</v>
      </c>
    </row>
    <row r="130" spans="1:9" x14ac:dyDescent="0.2">
      <c r="A130" s="359" t="s">
        <v>218</v>
      </c>
      <c r="B130" s="376">
        <v>4644</v>
      </c>
      <c r="C130" s="377">
        <v>0</v>
      </c>
      <c r="D130" s="606" t="s">
        <v>215</v>
      </c>
      <c r="E130" s="607"/>
      <c r="F130" s="376">
        <v>4644</v>
      </c>
      <c r="G130" s="377">
        <v>0</v>
      </c>
      <c r="H130" s="373" t="s">
        <v>215</v>
      </c>
      <c r="I130" s="417" t="s">
        <v>215</v>
      </c>
    </row>
    <row r="131" spans="1:9" ht="63.75" customHeight="1" x14ac:dyDescent="0.2">
      <c r="A131" s="1145" t="s">
        <v>880</v>
      </c>
      <c r="B131" s="1145"/>
      <c r="C131" s="1145"/>
      <c r="D131" s="1145"/>
      <c r="E131" s="1145"/>
      <c r="F131" s="1145"/>
      <c r="G131" s="1145"/>
      <c r="H131" s="1145"/>
      <c r="I131" s="1145"/>
    </row>
    <row r="132" spans="1:9" ht="15" x14ac:dyDescent="0.25">
      <c r="B132" s="71"/>
      <c r="C132" s="71"/>
      <c r="D132"/>
      <c r="E132"/>
      <c r="F132" s="71"/>
      <c r="G132" s="71"/>
      <c r="H132"/>
      <c r="I132" s="972"/>
    </row>
    <row r="133" spans="1:9" ht="15" x14ac:dyDescent="0.25">
      <c r="B133" s="71"/>
      <c r="C133" s="71"/>
      <c r="D133" s="71"/>
      <c r="E133" s="71"/>
      <c r="F133" s="71"/>
      <c r="G133" s="71"/>
      <c r="H133"/>
      <c r="I133" s="972"/>
    </row>
    <row r="134" spans="1:9" s="380" customFormat="1" ht="15" x14ac:dyDescent="0.25">
      <c r="B134" s="411"/>
      <c r="C134" s="411"/>
      <c r="D134" s="411"/>
      <c r="E134" s="411"/>
      <c r="F134" s="411"/>
      <c r="G134" s="411"/>
      <c r="H134"/>
      <c r="I134" s="972"/>
    </row>
    <row r="135" spans="1:9" ht="15" x14ac:dyDescent="0.25">
      <c r="B135" s="176"/>
      <c r="C135" s="176"/>
      <c r="D135" s="176"/>
      <c r="E135" s="176"/>
      <c r="F135" s="176"/>
      <c r="G135" s="176"/>
      <c r="H135"/>
      <c r="I135" s="972"/>
    </row>
    <row r="136" spans="1:9" ht="15" x14ac:dyDescent="0.25">
      <c r="B136" s="71"/>
      <c r="C136" s="71"/>
      <c r="D136" s="71"/>
      <c r="E136" s="71"/>
      <c r="F136" s="71"/>
      <c r="G136" s="71"/>
      <c r="H136"/>
      <c r="I136" s="972"/>
    </row>
  </sheetData>
  <mergeCells count="3">
    <mergeCell ref="B4:D4"/>
    <mergeCell ref="F4:I4"/>
    <mergeCell ref="A131:I131"/>
  </mergeCells>
  <pageMargins left="0.7" right="0.7" top="0.75" bottom="0.75" header="0.3" footer="0.3"/>
  <pageSetup paperSize="9" scale="4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1F37D-CF83-47A1-8CB9-3F0B2F3D650E}">
  <sheetPr codeName="Hoja7">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384" customWidth="1"/>
    <col min="2" max="2" width="8.42578125" style="384" customWidth="1"/>
    <col min="3" max="3" width="7.42578125" style="384" bestFit="1" customWidth="1"/>
    <col min="4" max="4" width="8.5703125" style="384" bestFit="1" customWidth="1"/>
    <col min="5" max="5" width="11.42578125" style="384"/>
    <col min="6" max="6" width="8.42578125" style="384" customWidth="1"/>
    <col min="7" max="7" width="9.7109375" style="384" customWidth="1"/>
    <col min="8" max="8" width="9.42578125" style="384" customWidth="1"/>
    <col min="9" max="9" width="7.5703125" style="384" customWidth="1"/>
    <col min="10" max="10" width="2.7109375" style="384" customWidth="1"/>
    <col min="11" max="16384" width="11.42578125" style="384"/>
  </cols>
  <sheetData>
    <row r="1" spans="1:9" s="359" customFormat="1" ht="12.75" x14ac:dyDescent="0.2">
      <c r="A1" s="358" t="s">
        <v>532</v>
      </c>
    </row>
    <row r="2" spans="1:9" s="359" customFormat="1" ht="15.75" x14ac:dyDescent="0.25">
      <c r="A2" s="360" t="s">
        <v>533</v>
      </c>
    </row>
    <row r="4" spans="1:9" s="359" customFormat="1" ht="12.75" x14ac:dyDescent="0.2">
      <c r="A4" s="361"/>
      <c r="B4" s="1141" t="s">
        <v>867</v>
      </c>
      <c r="C4" s="1141"/>
      <c r="D4" s="1141"/>
      <c r="E4" s="594"/>
      <c r="F4" s="1141" t="s">
        <v>868</v>
      </c>
      <c r="G4" s="1141"/>
      <c r="H4" s="1141"/>
      <c r="I4" s="1141"/>
    </row>
    <row r="5" spans="1:9" ht="15.75" customHeight="1" x14ac:dyDescent="0.25">
      <c r="A5" s="381" t="s">
        <v>534</v>
      </c>
      <c r="B5" s="612">
        <v>2025</v>
      </c>
      <c r="C5" s="382">
        <v>2026</v>
      </c>
      <c r="D5" s="383" t="s">
        <v>504</v>
      </c>
      <c r="E5" s="382"/>
      <c r="F5" s="612">
        <v>2025</v>
      </c>
      <c r="G5" s="382">
        <v>2026</v>
      </c>
      <c r="H5" s="382" t="s">
        <v>504</v>
      </c>
      <c r="I5" s="383" t="s">
        <v>461</v>
      </c>
    </row>
    <row r="6" spans="1:9" x14ac:dyDescent="0.25">
      <c r="A6" s="385" t="s">
        <v>499</v>
      </c>
      <c r="B6" s="386">
        <f>SUM(B7:B10)</f>
        <v>8809.14</v>
      </c>
      <c r="C6" s="387">
        <f>SUM(C7:C10)</f>
        <v>21128.27</v>
      </c>
      <c r="D6" s="388">
        <f>(C6-B6)/B6</f>
        <v>1.3984486567360721</v>
      </c>
      <c r="E6" s="613"/>
      <c r="F6" s="386">
        <f>SUM(F7:F10)</f>
        <v>53086.612000000001</v>
      </c>
      <c r="G6" s="387">
        <f>SUM(G7:G10)</f>
        <v>99153.210999999981</v>
      </c>
      <c r="H6" s="389">
        <f>(G6-F6)/F6</f>
        <v>0.86776302469632038</v>
      </c>
      <c r="I6" s="388">
        <f>SUM(I7:I10)</f>
        <v>1</v>
      </c>
    </row>
    <row r="7" spans="1:9" x14ac:dyDescent="0.25">
      <c r="A7" s="390" t="s">
        <v>231</v>
      </c>
      <c r="B7" s="391">
        <v>3955.35</v>
      </c>
      <c r="C7" s="392">
        <v>11154.57</v>
      </c>
      <c r="D7" s="378">
        <f t="shared" ref="D7:D12" si="0">(C7-B7)/B7</f>
        <v>1.8201221130873373</v>
      </c>
      <c r="E7" s="614"/>
      <c r="F7" s="391">
        <v>24712.120000000003</v>
      </c>
      <c r="G7" s="392">
        <v>58890.579999999994</v>
      </c>
      <c r="H7" s="393">
        <f t="shared" ref="H7:H12" si="1">(G7-F7)/F7</f>
        <v>1.383064666244741</v>
      </c>
      <c r="I7" s="378">
        <f>G7/$G$6</f>
        <v>0.59393517775233728</v>
      </c>
    </row>
    <row r="8" spans="1:9" x14ac:dyDescent="0.25">
      <c r="A8" s="394" t="s">
        <v>228</v>
      </c>
      <c r="B8" s="391">
        <v>2200</v>
      </c>
      <c r="C8" s="392">
        <v>5314.7</v>
      </c>
      <c r="D8" s="378">
        <f t="shared" si="0"/>
        <v>1.4157727272727272</v>
      </c>
      <c r="E8" s="614"/>
      <c r="F8" s="391">
        <v>12522.349999999999</v>
      </c>
      <c r="G8" s="392">
        <v>20165.8</v>
      </c>
      <c r="H8" s="393">
        <f t="shared" si="1"/>
        <v>0.61038463227748796</v>
      </c>
      <c r="I8" s="378">
        <f t="shared" ref="I8:I10" si="2">G8/$G$6</f>
        <v>0.20338020117169986</v>
      </c>
    </row>
    <row r="9" spans="1:9" x14ac:dyDescent="0.25">
      <c r="A9" s="390" t="s">
        <v>217</v>
      </c>
      <c r="B9" s="391">
        <v>2503.79</v>
      </c>
      <c r="C9" s="392">
        <v>4209</v>
      </c>
      <c r="D9" s="378">
        <f t="shared" si="0"/>
        <v>0.68105152588675566</v>
      </c>
      <c r="E9" s="614"/>
      <c r="F9" s="391">
        <v>14862.142</v>
      </c>
      <c r="G9" s="392">
        <v>18456.830999999998</v>
      </c>
      <c r="H9" s="393">
        <f t="shared" si="1"/>
        <v>0.24186883694153902</v>
      </c>
      <c r="I9" s="378">
        <f t="shared" si="2"/>
        <v>0.18614456167233961</v>
      </c>
    </row>
    <row r="10" spans="1:9" x14ac:dyDescent="0.25">
      <c r="A10" s="390" t="s">
        <v>219</v>
      </c>
      <c r="B10" s="391">
        <v>150</v>
      </c>
      <c r="C10" s="392">
        <v>450</v>
      </c>
      <c r="D10" s="378">
        <f t="shared" si="0"/>
        <v>2</v>
      </c>
      <c r="E10" s="614"/>
      <c r="F10" s="391">
        <v>990</v>
      </c>
      <c r="G10" s="392">
        <v>1640</v>
      </c>
      <c r="H10" s="393">
        <f t="shared" si="1"/>
        <v>0.65656565656565657</v>
      </c>
      <c r="I10" s="378">
        <f t="shared" si="2"/>
        <v>1.6540059403623353E-2</v>
      </c>
    </row>
    <row r="11" spans="1:9" x14ac:dyDescent="0.25">
      <c r="A11" s="395" t="s">
        <v>500</v>
      </c>
      <c r="B11" s="396">
        <f>SUM(B12:B12)</f>
        <v>5923.37</v>
      </c>
      <c r="C11" s="397">
        <f>SUM(C12:C12)</f>
        <v>6247.4699999999993</v>
      </c>
      <c r="D11" s="388">
        <f>(C11-B11)/B11</f>
        <v>5.4715474468081421E-2</v>
      </c>
      <c r="E11" s="595"/>
      <c r="F11" s="396">
        <f>SUM(F12:F12)</f>
        <v>39467.44000000001</v>
      </c>
      <c r="G11" s="397">
        <f>SUM(G12:G12)</f>
        <v>42918.982000000004</v>
      </c>
      <c r="H11" s="398">
        <f>(G11-F11)/F11</f>
        <v>8.7452897882406191E-2</v>
      </c>
      <c r="I11" s="368">
        <f>SUM(I12:I12)</f>
        <v>1</v>
      </c>
    </row>
    <row r="12" spans="1:9" x14ac:dyDescent="0.25">
      <c r="A12" s="390" t="s">
        <v>217</v>
      </c>
      <c r="B12" s="399">
        <v>5923.37</v>
      </c>
      <c r="C12" s="400">
        <v>6247.4699999999993</v>
      </c>
      <c r="D12" s="615">
        <f t="shared" si="0"/>
        <v>5.4715474468081421E-2</v>
      </c>
      <c r="E12" s="605"/>
      <c r="F12" s="399">
        <v>39467.44000000001</v>
      </c>
      <c r="G12" s="400">
        <v>42918.982000000004</v>
      </c>
      <c r="H12" s="401">
        <f t="shared" si="1"/>
        <v>8.7452897882406191E-2</v>
      </c>
      <c r="I12" s="402">
        <f>G12/$G$11</f>
        <v>1</v>
      </c>
    </row>
    <row r="13" spans="1:9" s="403" customFormat="1" ht="33" customHeight="1" x14ac:dyDescent="0.25">
      <c r="A13" s="1146" t="s">
        <v>877</v>
      </c>
      <c r="B13" s="1146"/>
      <c r="C13" s="1146"/>
      <c r="D13" s="1146"/>
      <c r="E13" s="1146"/>
      <c r="F13" s="1146"/>
      <c r="G13" s="1146"/>
      <c r="H13" s="1146"/>
      <c r="I13" s="1146"/>
    </row>
    <row r="14" spans="1:9" x14ac:dyDescent="0.25">
      <c r="A14" s="404" t="s">
        <v>535</v>
      </c>
      <c r="B14" s="404"/>
      <c r="C14" s="404"/>
      <c r="D14" s="404"/>
      <c r="E14" s="404"/>
      <c r="F14" s="405"/>
      <c r="G14" s="406"/>
      <c r="H14" s="406"/>
      <c r="I14" s="406"/>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631B-8DFE-4B54-8B67-0A25DDCBA932}">
  <sheetPr codeName="Hoja8">
    <tabColor rgb="FF002060"/>
  </sheetPr>
  <dimension ref="A1:K48"/>
  <sheetViews>
    <sheetView showGridLines="0" view="pageBreakPreview" zoomScaleNormal="130" zoomScaleSheetLayoutView="100" workbookViewId="0"/>
  </sheetViews>
  <sheetFormatPr baseColWidth="10" defaultColWidth="11.5703125" defaultRowHeight="12.75" x14ac:dyDescent="0.2"/>
  <cols>
    <col min="1" max="1" width="13" style="6" customWidth="1"/>
    <col min="2" max="2" width="16" style="6" customWidth="1"/>
    <col min="3" max="3" width="19.5703125" style="7" customWidth="1"/>
    <col min="4" max="7" width="16" style="7" customWidth="1"/>
    <col min="8" max="8" width="17" style="7" customWidth="1"/>
    <col min="9" max="9" width="21.42578125" style="7" customWidth="1"/>
    <col min="10" max="10" width="19" style="5" customWidth="1"/>
    <col min="11" max="11" width="3.140625" style="5" customWidth="1"/>
    <col min="12" max="16384" width="11.5703125" style="5"/>
  </cols>
  <sheetData>
    <row r="1" spans="1:10" ht="13.5" customHeight="1" x14ac:dyDescent="0.2">
      <c r="A1" s="50" t="s">
        <v>201</v>
      </c>
    </row>
    <row r="2" spans="1:10" ht="13.5" customHeight="1" x14ac:dyDescent="0.25">
      <c r="A2" s="51" t="s">
        <v>202</v>
      </c>
      <c r="G2" s="52"/>
    </row>
    <row r="3" spans="1:10" ht="13.5" customHeight="1" x14ac:dyDescent="0.2">
      <c r="A3" s="53"/>
      <c r="B3" s="7"/>
    </row>
    <row r="4" spans="1:10" ht="13.5" customHeight="1" x14ac:dyDescent="0.2">
      <c r="A4" s="54" t="s">
        <v>179</v>
      </c>
      <c r="B4" s="55" t="s">
        <v>203</v>
      </c>
      <c r="C4" s="55" t="s">
        <v>410</v>
      </c>
      <c r="D4" s="55" t="s">
        <v>204</v>
      </c>
      <c r="E4" s="55" t="s">
        <v>205</v>
      </c>
      <c r="F4" s="55" t="s">
        <v>206</v>
      </c>
      <c r="G4" s="55" t="s">
        <v>207</v>
      </c>
      <c r="H4" s="55" t="s">
        <v>208</v>
      </c>
      <c r="I4" s="55" t="s">
        <v>209</v>
      </c>
    </row>
    <row r="5" spans="1:10" ht="13.5" customHeight="1" thickBot="1" x14ac:dyDescent="0.25">
      <c r="A5" s="56"/>
      <c r="B5" s="57" t="s">
        <v>210</v>
      </c>
      <c r="C5" s="57" t="s">
        <v>210</v>
      </c>
      <c r="D5" s="57" t="s">
        <v>210</v>
      </c>
      <c r="E5" s="57" t="s">
        <v>211</v>
      </c>
      <c r="F5" s="57" t="s">
        <v>212</v>
      </c>
      <c r="G5" s="57" t="s">
        <v>212</v>
      </c>
      <c r="H5" s="57" t="s">
        <v>212</v>
      </c>
      <c r="I5" s="57" t="s">
        <v>212</v>
      </c>
    </row>
    <row r="6" spans="1:10" ht="13.5" customHeight="1" x14ac:dyDescent="0.2">
      <c r="A6" s="6">
        <v>2017</v>
      </c>
      <c r="B6" s="58">
        <v>2.5188354537088599E-2</v>
      </c>
      <c r="C6" s="58">
        <v>4.4758295916302003E-2</v>
      </c>
      <c r="D6" s="58">
        <v>2.8038318234279099E-2</v>
      </c>
      <c r="E6" s="59">
        <v>3.2607222536055787</v>
      </c>
      <c r="F6" s="60">
        <v>45404.525919859101</v>
      </c>
      <c r="G6" s="60">
        <v>28151.824812126401</v>
      </c>
      <c r="H6" s="60">
        <v>38718.555955156597</v>
      </c>
      <c r="I6" s="60">
        <v>6685.96996470256</v>
      </c>
      <c r="J6" s="61"/>
    </row>
    <row r="7" spans="1:10" ht="13.5" customHeight="1" x14ac:dyDescent="0.2">
      <c r="A7" s="6">
        <v>2018</v>
      </c>
      <c r="B7" s="58">
        <v>3.9693513355021796E-2</v>
      </c>
      <c r="C7" s="58">
        <v>-1.73797597703714E-2</v>
      </c>
      <c r="D7" s="58">
        <v>1.3167105478321199E-2</v>
      </c>
      <c r="E7" s="59">
        <v>3.2870557386838311</v>
      </c>
      <c r="F7" s="60">
        <v>49072.603733513701</v>
      </c>
      <c r="G7" s="60">
        <v>29533.630009361099</v>
      </c>
      <c r="H7" s="60">
        <v>41857.222149741901</v>
      </c>
      <c r="I7" s="60">
        <v>7215.3815837718203</v>
      </c>
    </row>
    <row r="8" spans="1:10" ht="13.5" customHeight="1" x14ac:dyDescent="0.2">
      <c r="A8" s="6">
        <v>2019</v>
      </c>
      <c r="B8" s="58">
        <v>2.2406317700858002E-2</v>
      </c>
      <c r="C8" s="58">
        <v>-8.4051032262280508E-3</v>
      </c>
      <c r="D8" s="58">
        <v>2.1358458196351501E-2</v>
      </c>
      <c r="E8" s="59">
        <v>3.3371626461038972</v>
      </c>
      <c r="F8" s="60">
        <v>47995.150309630299</v>
      </c>
      <c r="G8" s="60">
        <v>28957.971423899398</v>
      </c>
      <c r="H8" s="60">
        <v>41102.327157595399</v>
      </c>
      <c r="I8" s="60">
        <v>6892.82315203486</v>
      </c>
      <c r="J8" s="61"/>
    </row>
    <row r="9" spans="1:10" ht="13.5" customHeight="1" x14ac:dyDescent="0.2">
      <c r="A9" s="6">
        <v>2020</v>
      </c>
      <c r="B9" s="58">
        <v>-0.10933306492616801</v>
      </c>
      <c r="C9" s="58">
        <v>-0.13840886416502499</v>
      </c>
      <c r="D9" s="58">
        <v>1.8273026524989598E-2</v>
      </c>
      <c r="E9" s="59">
        <v>3.4957341089466101</v>
      </c>
      <c r="F9" s="60">
        <v>42821.5883439014</v>
      </c>
      <c r="G9" s="60">
        <v>26570.040405276199</v>
      </c>
      <c r="H9" s="60">
        <v>34723.999957466702</v>
      </c>
      <c r="I9" s="60">
        <v>8097.5883864346697</v>
      </c>
      <c r="J9" s="61"/>
    </row>
    <row r="10" spans="1:10" ht="13.5" customHeight="1" x14ac:dyDescent="0.2">
      <c r="A10" s="6">
        <v>2021</v>
      </c>
      <c r="B10" s="58">
        <v>0.13416645599220001</v>
      </c>
      <c r="C10" s="58">
        <v>0.104822909623174</v>
      </c>
      <c r="D10" s="58">
        <v>3.9790147813012704E-2</v>
      </c>
      <c r="E10" s="59">
        <v>3.881209209329318</v>
      </c>
      <c r="F10" s="60">
        <v>63113.900674088101</v>
      </c>
      <c r="G10" s="60">
        <v>40575.453534794506</v>
      </c>
      <c r="H10" s="60">
        <v>48220.341796018998</v>
      </c>
      <c r="I10" s="60">
        <v>14893.5588780691</v>
      </c>
      <c r="J10" s="61"/>
    </row>
    <row r="11" spans="1:10" ht="13.5" customHeight="1" x14ac:dyDescent="0.2">
      <c r="A11" s="6">
        <v>2022</v>
      </c>
      <c r="B11" s="58">
        <v>2.8181997698714798E-2</v>
      </c>
      <c r="C11" s="58">
        <v>-4.2409542593162502E-4</v>
      </c>
      <c r="D11" s="58">
        <v>7.8772358191569691E-2</v>
      </c>
      <c r="E11" s="59">
        <v>3.8354570050703161</v>
      </c>
      <c r="F11" s="60">
        <v>66339.229808497199</v>
      </c>
      <c r="G11" s="60">
        <v>39371.056307616898</v>
      </c>
      <c r="H11" s="60">
        <v>56245.1238267054</v>
      </c>
      <c r="I11" s="60">
        <v>10094.105981791799</v>
      </c>
      <c r="J11" s="61"/>
    </row>
    <row r="12" spans="1:10" ht="13.5" customHeight="1" x14ac:dyDescent="0.2">
      <c r="A12" s="6">
        <v>2023</v>
      </c>
      <c r="B12" s="58">
        <v>-3.5069981322963899E-3</v>
      </c>
      <c r="C12" s="58">
        <v>0.108936357112227</v>
      </c>
      <c r="D12" s="58">
        <v>6.2643406421915293E-2</v>
      </c>
      <c r="E12" s="59">
        <v>3.7441231429240105</v>
      </c>
      <c r="F12" s="60">
        <v>66962.715471468095</v>
      </c>
      <c r="G12" s="60">
        <v>43446.634404836303</v>
      </c>
      <c r="H12" s="60">
        <v>49957.667336039303</v>
      </c>
      <c r="I12" s="60">
        <v>17005.0481354289</v>
      </c>
      <c r="J12" s="61"/>
    </row>
    <row r="13" spans="1:10" ht="13.5" customHeight="1" x14ac:dyDescent="0.2">
      <c r="A13" s="6">
        <v>2024</v>
      </c>
      <c r="B13" s="58">
        <v>3.5152749172251002E-2</v>
      </c>
      <c r="C13" s="58">
        <v>3.1770774994043502E-2</v>
      </c>
      <c r="D13" s="58">
        <v>2.3506939187187999E-2</v>
      </c>
      <c r="E13" s="59">
        <v>3.7545930969469139</v>
      </c>
      <c r="F13" s="60">
        <v>76357.067736312194</v>
      </c>
      <c r="G13" s="60">
        <v>49383.9014013829</v>
      </c>
      <c r="H13" s="60">
        <v>52212.672060402903</v>
      </c>
      <c r="I13" s="60">
        <v>24144.395675909302</v>
      </c>
    </row>
    <row r="14" spans="1:10" ht="13.5" customHeight="1" x14ac:dyDescent="0.2">
      <c r="A14" s="6">
        <v>2025</v>
      </c>
      <c r="B14" s="58">
        <v>3.4305718317578199E-2</v>
      </c>
      <c r="C14" s="58">
        <v>1.91259937351917E-2</v>
      </c>
      <c r="D14" s="58">
        <v>1.5010872514741001E-2</v>
      </c>
      <c r="E14" s="59">
        <v>3.5676877451203777</v>
      </c>
      <c r="F14" s="60">
        <v>93992.953462323407</v>
      </c>
      <c r="G14" s="60">
        <v>63737.349027370306</v>
      </c>
      <c r="H14" s="60">
        <v>58560.344633616704</v>
      </c>
      <c r="I14" s="60">
        <v>35432.608828706703</v>
      </c>
    </row>
    <row r="15" spans="1:10" ht="13.5" customHeight="1" x14ac:dyDescent="0.2">
      <c r="A15" s="62">
        <v>2026</v>
      </c>
      <c r="B15" s="63"/>
      <c r="C15" s="63"/>
      <c r="D15" s="63"/>
      <c r="E15" s="63"/>
      <c r="F15" s="63"/>
      <c r="G15" s="63"/>
      <c r="H15" s="63"/>
      <c r="I15" s="63"/>
    </row>
    <row r="16" spans="1:10" ht="13.5" customHeight="1" x14ac:dyDescent="0.2">
      <c r="A16" s="64" t="s">
        <v>180</v>
      </c>
      <c r="B16" s="470">
        <v>3.7556344137869596E-2</v>
      </c>
      <c r="C16" s="470">
        <v>3.6060034508292198E-2</v>
      </c>
      <c r="D16" s="470">
        <v>1.70091694832201E-2</v>
      </c>
      <c r="E16" s="471">
        <v>3.356115</v>
      </c>
      <c r="F16" s="196">
        <v>9927.3864311154994</v>
      </c>
      <c r="G16" s="196">
        <v>7327.9871408629006</v>
      </c>
      <c r="H16" s="196">
        <v>5275.7379336708</v>
      </c>
      <c r="I16" s="196">
        <v>4651.6484974447103</v>
      </c>
      <c r="J16" s="65"/>
    </row>
    <row r="17" spans="1:11" ht="13.5" customHeight="1" x14ac:dyDescent="0.2">
      <c r="A17" s="64" t="s">
        <v>181</v>
      </c>
      <c r="B17" s="58">
        <v>3.6803776464539403E-2</v>
      </c>
      <c r="C17" s="58">
        <v>1.9930792431016001E-3</v>
      </c>
      <c r="D17" s="58">
        <v>2.21416625767848E-2</v>
      </c>
      <c r="E17" s="471">
        <v>3.3566400000000001</v>
      </c>
      <c r="F17" s="196">
        <v>9204.9714117548101</v>
      </c>
      <c r="G17" s="196">
        <v>6979.3135310547195</v>
      </c>
      <c r="H17" s="196">
        <v>4824.4759980160597</v>
      </c>
      <c r="I17" s="196">
        <v>4380.4954137387504</v>
      </c>
      <c r="J17" s="65"/>
    </row>
    <row r="18" spans="1:11" ht="13.5" customHeight="1" x14ac:dyDescent="0.2">
      <c r="A18" s="64" t="s">
        <v>771</v>
      </c>
      <c r="B18" s="58">
        <v>3.2679298123394596E-2</v>
      </c>
      <c r="C18" s="58">
        <v>2.4254934189839898E-3</v>
      </c>
      <c r="D18" s="58">
        <v>3.8045458129158501E-2</v>
      </c>
      <c r="E18" s="471">
        <v>3.44835909090909</v>
      </c>
      <c r="F18" s="196">
        <v>10027.0094255483</v>
      </c>
      <c r="G18" s="196">
        <v>7761.5477708980397</v>
      </c>
      <c r="H18" s="196">
        <v>5850.6934625925896</v>
      </c>
      <c r="I18" s="196">
        <v>4176.3159629556703</v>
      </c>
      <c r="J18" s="65"/>
    </row>
    <row r="19" spans="1:11" ht="13.5" customHeight="1" x14ac:dyDescent="0.2">
      <c r="A19" s="64" t="s">
        <v>825</v>
      </c>
      <c r="B19" s="58">
        <v>3.8079127939524803E-2</v>
      </c>
      <c r="C19" s="58">
        <v>-2.3262150283837198E-3</v>
      </c>
      <c r="D19" s="58">
        <v>4.0141436347292794E-2</v>
      </c>
      <c r="E19" s="471">
        <v>3.4434900000000002</v>
      </c>
      <c r="F19" s="196">
        <v>9061.0018671161706</v>
      </c>
      <c r="G19" s="196">
        <v>7049.6737994063506</v>
      </c>
      <c r="H19" s="196">
        <v>6030.4434768527799</v>
      </c>
      <c r="I19" s="196">
        <v>3030.5583902633898</v>
      </c>
      <c r="J19" s="65"/>
    </row>
    <row r="20" spans="1:11" ht="13.5" customHeight="1" x14ac:dyDescent="0.2">
      <c r="A20" s="64" t="s">
        <v>829</v>
      </c>
      <c r="B20" s="58">
        <v>2.1689999999999699E-2</v>
      </c>
      <c r="C20" s="58">
        <v>2.8408528112344299E-2</v>
      </c>
      <c r="D20" s="58">
        <v>3.9050524062164499E-2</v>
      </c>
      <c r="E20" s="471">
        <v>3.4352749999999999</v>
      </c>
      <c r="F20" s="196">
        <v>9311.3017238018401</v>
      </c>
      <c r="G20" s="196">
        <v>7069.6479145663197</v>
      </c>
      <c r="H20" s="196">
        <v>5963.46351700174</v>
      </c>
      <c r="I20" s="196">
        <v>3347.8382068001001</v>
      </c>
      <c r="J20" s="65"/>
    </row>
    <row r="21" spans="1:11" ht="13.5" customHeight="1" x14ac:dyDescent="0.2">
      <c r="A21" s="64" t="s">
        <v>852</v>
      </c>
      <c r="B21" s="58">
        <v>1.7513508584606999E-2</v>
      </c>
      <c r="C21" s="58">
        <v>-2.5244892427296398E-2</v>
      </c>
      <c r="D21" s="58">
        <v>4.0089096565176598E-2</v>
      </c>
      <c r="E21" s="471">
        <v>3.4059619047619099</v>
      </c>
      <c r="F21" s="196">
        <v>8906.3484615567595</v>
      </c>
      <c r="G21" s="196">
        <v>6503.3634744581796</v>
      </c>
      <c r="H21" s="196">
        <v>5737.4524795731004</v>
      </c>
      <c r="I21" s="196">
        <v>3168.89598198366</v>
      </c>
      <c r="J21" s="65"/>
    </row>
    <row r="22" spans="1:11" ht="13.5" customHeight="1" x14ac:dyDescent="0.2">
      <c r="A22" s="64" t="s">
        <v>881</v>
      </c>
      <c r="B22" s="58" t="s">
        <v>768</v>
      </c>
      <c r="C22" s="58" t="s">
        <v>768</v>
      </c>
      <c r="D22" s="58">
        <v>4.0651525620819903E-2</v>
      </c>
      <c r="E22" s="471">
        <v>3.4002263157894701</v>
      </c>
      <c r="F22" s="196" t="s">
        <v>768</v>
      </c>
      <c r="G22" s="196" t="s">
        <v>768</v>
      </c>
      <c r="H22" s="196" t="s">
        <v>768</v>
      </c>
      <c r="I22" s="196" t="s">
        <v>768</v>
      </c>
      <c r="J22" s="65"/>
    </row>
    <row r="23" spans="1:11" x14ac:dyDescent="0.2">
      <c r="A23" s="64"/>
      <c r="B23" s="66"/>
      <c r="C23" s="66"/>
      <c r="D23" s="67"/>
      <c r="E23" s="68"/>
      <c r="F23" s="68"/>
      <c r="G23" s="68"/>
      <c r="H23" s="68"/>
      <c r="I23" s="68"/>
      <c r="K23" s="68"/>
    </row>
    <row r="24" spans="1:11" ht="69.599999999999994" customHeight="1" x14ac:dyDescent="0.2">
      <c r="A24" s="1147" t="s">
        <v>213</v>
      </c>
      <c r="B24" s="1147"/>
      <c r="C24" s="1147"/>
      <c r="D24" s="1147"/>
      <c r="E24" s="1147"/>
      <c r="F24" s="1147"/>
      <c r="G24" s="1147"/>
      <c r="H24" s="1147"/>
      <c r="I24" s="1147"/>
      <c r="J24" s="85"/>
    </row>
    <row r="26" spans="1:11" ht="15.75" x14ac:dyDescent="0.25">
      <c r="A26" s="529" t="s">
        <v>388</v>
      </c>
      <c r="B26" s="178"/>
      <c r="C26" s="52"/>
    </row>
    <row r="27" spans="1:11" x14ac:dyDescent="0.2">
      <c r="B27" s="7"/>
    </row>
    <row r="28" spans="1:11" x14ac:dyDescent="0.2">
      <c r="A28" s="54" t="s">
        <v>179</v>
      </c>
      <c r="B28" s="55" t="s">
        <v>389</v>
      </c>
      <c r="C28" s="55" t="s">
        <v>390</v>
      </c>
      <c r="D28" s="55" t="s">
        <v>391</v>
      </c>
      <c r="E28" s="55" t="s">
        <v>392</v>
      </c>
      <c r="F28" s="55" t="s">
        <v>393</v>
      </c>
      <c r="G28" s="55" t="s">
        <v>394</v>
      </c>
      <c r="H28" s="55" t="s">
        <v>238</v>
      </c>
      <c r="I28" s="55" t="s">
        <v>395</v>
      </c>
      <c r="J28" s="55" t="s">
        <v>396</v>
      </c>
    </row>
    <row r="29" spans="1:11" x14ac:dyDescent="0.2">
      <c r="A29" s="236"/>
      <c r="B29" s="237" t="s">
        <v>397</v>
      </c>
      <c r="C29" s="238" t="s">
        <v>398</v>
      </c>
      <c r="D29" s="237" t="s">
        <v>397</v>
      </c>
      <c r="E29" s="238" t="s">
        <v>398</v>
      </c>
      <c r="F29" s="237" t="s">
        <v>397</v>
      </c>
      <c r="G29" s="239" t="s">
        <v>397</v>
      </c>
      <c r="H29" s="237" t="s">
        <v>399</v>
      </c>
      <c r="I29" s="239" t="s">
        <v>400</v>
      </c>
      <c r="J29" s="239" t="s">
        <v>399</v>
      </c>
    </row>
    <row r="30" spans="1:11" x14ac:dyDescent="0.2">
      <c r="A30" s="236"/>
      <c r="B30" s="237" t="s">
        <v>401</v>
      </c>
      <c r="C30" s="238" t="s">
        <v>402</v>
      </c>
      <c r="D30" s="237" t="s">
        <v>401</v>
      </c>
      <c r="E30" s="239" t="s">
        <v>403</v>
      </c>
      <c r="F30" s="237" t="s">
        <v>401</v>
      </c>
      <c r="G30" s="239" t="s">
        <v>401</v>
      </c>
      <c r="H30" s="239" t="s">
        <v>462</v>
      </c>
      <c r="I30" s="239" t="s">
        <v>401</v>
      </c>
      <c r="J30" s="239" t="s">
        <v>404</v>
      </c>
    </row>
    <row r="31" spans="1:11" x14ac:dyDescent="0.2">
      <c r="A31" s="6">
        <v>2017</v>
      </c>
      <c r="B31" s="76">
        <v>279.68408730158734</v>
      </c>
      <c r="C31" s="76">
        <v>1257.1453999999992</v>
      </c>
      <c r="D31" s="76">
        <v>131.35749999999999</v>
      </c>
      <c r="E31" s="76">
        <v>17.048055555555546</v>
      </c>
      <c r="F31" s="76">
        <v>105.11793650793653</v>
      </c>
      <c r="G31" s="76">
        <v>911.93436507936519</v>
      </c>
      <c r="H31" s="76">
        <v>70.622568093385226</v>
      </c>
      <c r="I31" s="76">
        <v>8.2059999999999995</v>
      </c>
      <c r="J31" s="76">
        <v>4.605359874649996</v>
      </c>
    </row>
    <row r="32" spans="1:11" x14ac:dyDescent="0.2">
      <c r="A32" s="6">
        <v>2018</v>
      </c>
      <c r="B32" s="76">
        <v>295.88023715415011</v>
      </c>
      <c r="C32" s="76">
        <v>1268.4866533864542</v>
      </c>
      <c r="D32" s="76">
        <v>132.53778656126494</v>
      </c>
      <c r="E32" s="76">
        <v>15.70537549407115</v>
      </c>
      <c r="F32" s="76">
        <v>101.71517786561269</v>
      </c>
      <c r="G32" s="76">
        <v>914.13509881422942</v>
      </c>
      <c r="H32" s="76">
        <v>69.467054263565871</v>
      </c>
      <c r="I32" s="76">
        <v>11.938000000000001</v>
      </c>
      <c r="J32" s="76">
        <v>6.1060693421743295</v>
      </c>
    </row>
    <row r="33" spans="1:10" x14ac:dyDescent="0.2">
      <c r="A33" s="6">
        <v>2019</v>
      </c>
      <c r="B33" s="76">
        <v>272.14359683794487</v>
      </c>
      <c r="C33" s="76">
        <v>1392.5960159362558</v>
      </c>
      <c r="D33" s="76">
        <v>115.49999999999994</v>
      </c>
      <c r="E33" s="76">
        <v>16.208537549407115</v>
      </c>
      <c r="F33" s="76">
        <v>90.703754940711491</v>
      </c>
      <c r="G33" s="76">
        <v>845.62762845849795</v>
      </c>
      <c r="H33" s="76">
        <v>93.38178294573639</v>
      </c>
      <c r="I33" s="76">
        <v>11.303804878048789</v>
      </c>
      <c r="J33" s="76">
        <v>5.3541415399875447</v>
      </c>
    </row>
    <row r="34" spans="1:10" x14ac:dyDescent="0.2">
      <c r="A34" s="6">
        <v>2020</v>
      </c>
      <c r="B34" s="76">
        <v>280.34866141732306</v>
      </c>
      <c r="C34" s="76">
        <v>1769.5898809523806</v>
      </c>
      <c r="D34" s="76">
        <v>102.8290157480314</v>
      </c>
      <c r="E34" s="76">
        <v>20.544999999999991</v>
      </c>
      <c r="F34" s="76">
        <v>82.807204724409445</v>
      </c>
      <c r="G34" s="76">
        <v>778.30578740157455</v>
      </c>
      <c r="H34" s="76">
        <v>108.60290697674418</v>
      </c>
      <c r="I34" s="76">
        <v>8.67551181102362</v>
      </c>
      <c r="J34" s="76">
        <v>4.9853968644169848</v>
      </c>
    </row>
    <row r="35" spans="1:10" x14ac:dyDescent="0.2">
      <c r="A35" s="83">
        <v>2021</v>
      </c>
      <c r="B35" s="240">
        <v>422.63430830039528</v>
      </c>
      <c r="C35" s="240">
        <v>1798.6141434262952</v>
      </c>
      <c r="D35" s="240">
        <v>136.41241106719363</v>
      </c>
      <c r="E35" s="76">
        <v>25.135592885375495</v>
      </c>
      <c r="F35" s="240">
        <v>100.07276679841901</v>
      </c>
      <c r="G35" s="240">
        <v>1482.2570750988134</v>
      </c>
      <c r="H35" s="240">
        <v>159.82239382239376</v>
      </c>
      <c r="I35" s="240">
        <v>15.942450592885383</v>
      </c>
      <c r="J35" s="240">
        <v>5.075070782600573</v>
      </c>
    </row>
    <row r="36" spans="1:10" x14ac:dyDescent="0.2">
      <c r="A36" s="83">
        <v>2022</v>
      </c>
      <c r="B36" s="240">
        <v>399.02569721115538</v>
      </c>
      <c r="C36" s="240">
        <v>1800.09375</v>
      </c>
      <c r="D36" s="240">
        <v>157.77426294820725</v>
      </c>
      <c r="E36" s="76">
        <v>21.730180000000015</v>
      </c>
      <c r="F36" s="240">
        <v>97.530278884462206</v>
      </c>
      <c r="G36" s="240">
        <v>1416.0717529880478</v>
      </c>
      <c r="H36" s="240">
        <v>120.34321705426353</v>
      </c>
      <c r="I36" s="240">
        <v>18.605139442231074</v>
      </c>
      <c r="J36" s="240">
        <v>4.8830104440384625</v>
      </c>
    </row>
    <row r="37" spans="1:10" x14ac:dyDescent="0.2">
      <c r="A37" s="83">
        <v>2023</v>
      </c>
      <c r="B37" s="240">
        <v>384.54505976095584</v>
      </c>
      <c r="C37" s="240">
        <v>1940.5375502008019</v>
      </c>
      <c r="D37" s="240">
        <v>120.04633466135463</v>
      </c>
      <c r="E37" s="76">
        <v>23.349462151394427</v>
      </c>
      <c r="F37" s="240">
        <v>96.986334661354576</v>
      </c>
      <c r="G37" s="240">
        <v>1177.4828286852583</v>
      </c>
      <c r="H37" s="240">
        <v>119.6501945525293</v>
      </c>
      <c r="I37" s="240">
        <v>24.326334661354579</v>
      </c>
      <c r="J37" s="240">
        <v>4.4453063999374995</v>
      </c>
    </row>
    <row r="38" spans="1:10" x14ac:dyDescent="0.2">
      <c r="A38" s="423">
        <v>2024</v>
      </c>
      <c r="B38" s="240">
        <v>414.89137795275605</v>
      </c>
      <c r="C38" s="240">
        <v>2386.199801587301</v>
      </c>
      <c r="D38" s="240">
        <v>126.07185039370077</v>
      </c>
      <c r="E38" s="76">
        <v>28.268838582677148</v>
      </c>
      <c r="F38" s="240">
        <v>94.014921259842652</v>
      </c>
      <c r="G38" s="240">
        <v>1369.4290157480316</v>
      </c>
      <c r="H38" s="76">
        <v>109.51428571428576</v>
      </c>
      <c r="I38" s="240">
        <v>21.287913385826794</v>
      </c>
      <c r="J38" s="76">
        <v>4.5025169581459927</v>
      </c>
    </row>
    <row r="39" spans="1:10" x14ac:dyDescent="0.2">
      <c r="A39" s="423">
        <v>2025</v>
      </c>
      <c r="B39" s="240">
        <v>451.09490118577082</v>
      </c>
      <c r="C39" s="240">
        <v>3431.5436254980068</v>
      </c>
      <c r="D39" s="240">
        <v>130.16565217391303</v>
      </c>
      <c r="E39" s="76">
        <v>40.025217391304324</v>
      </c>
      <c r="F39" s="240">
        <v>89.060276679842005</v>
      </c>
      <c r="G39" s="240">
        <v>1547.6558498023717</v>
      </c>
      <c r="H39" s="76">
        <v>102.41478599221789</v>
      </c>
      <c r="I39" s="240">
        <v>22.147964426877461</v>
      </c>
      <c r="J39" s="76">
        <v>4.1591044525879264</v>
      </c>
    </row>
    <row r="40" spans="1:10" x14ac:dyDescent="0.2">
      <c r="A40" s="241">
        <v>2026</v>
      </c>
      <c r="B40" s="242"/>
      <c r="C40" s="242"/>
      <c r="D40" s="242"/>
      <c r="E40" s="242"/>
      <c r="F40" s="242"/>
      <c r="G40" s="242"/>
      <c r="H40" s="242"/>
      <c r="I40" s="242"/>
      <c r="J40" s="242"/>
    </row>
    <row r="41" spans="1:10" x14ac:dyDescent="0.2">
      <c r="A41" s="530" t="s">
        <v>180</v>
      </c>
      <c r="B41" s="76">
        <v>593.70142857142855</v>
      </c>
      <c r="C41" s="76">
        <v>4744.4571428571435</v>
      </c>
      <c r="D41" s="76">
        <v>146.06380952380951</v>
      </c>
      <c r="E41" s="76">
        <v>92.127857142857124</v>
      </c>
      <c r="F41" s="76">
        <v>90.64</v>
      </c>
      <c r="G41" s="76">
        <v>2263.5990476190473</v>
      </c>
      <c r="H41" s="76">
        <v>105.62380952380954</v>
      </c>
      <c r="I41" s="76">
        <v>23.255714285714291</v>
      </c>
      <c r="J41" s="76">
        <v>4.4697312551249997</v>
      </c>
    </row>
    <row r="42" spans="1:10" x14ac:dyDescent="0.2">
      <c r="A42" s="530" t="s">
        <v>181</v>
      </c>
      <c r="B42" s="76">
        <v>588.21050000000002</v>
      </c>
      <c r="C42" s="76">
        <v>5019.5324999999993</v>
      </c>
      <c r="D42" s="76">
        <v>150.62800000000001</v>
      </c>
      <c r="E42" s="76">
        <v>82.545249999999996</v>
      </c>
      <c r="F42" s="76">
        <v>86.912499999999994</v>
      </c>
      <c r="G42" s="76">
        <v>2207.8615</v>
      </c>
      <c r="H42" s="76">
        <v>98.805000000000007</v>
      </c>
      <c r="I42" s="76">
        <v>26.407499999999999</v>
      </c>
      <c r="J42" s="76">
        <v>4.5695185662549997</v>
      </c>
    </row>
    <row r="43" spans="1:10" x14ac:dyDescent="0.2">
      <c r="A43" s="530" t="s">
        <v>771</v>
      </c>
      <c r="B43" s="76">
        <v>566.94500000000005</v>
      </c>
      <c r="C43" s="76">
        <v>4862.1727272727267</v>
      </c>
      <c r="D43" s="76">
        <v>144.60045454545454</v>
      </c>
      <c r="E43" s="76">
        <v>78.495909090909109</v>
      </c>
      <c r="F43" s="76">
        <v>85.265454545454546</v>
      </c>
      <c r="G43" s="76">
        <v>2155.2663636363636</v>
      </c>
      <c r="H43" s="76">
        <v>106.37954545454544</v>
      </c>
      <c r="I43" s="76">
        <v>26.87863636363636</v>
      </c>
      <c r="J43" s="76">
        <v>4.9819068462840903</v>
      </c>
    </row>
    <row r="44" spans="1:10" x14ac:dyDescent="0.2">
      <c r="A44" s="530" t="s">
        <v>825</v>
      </c>
      <c r="B44" s="76">
        <v>584.74250000000006</v>
      </c>
      <c r="C44" s="76">
        <v>4723.8750000000009</v>
      </c>
      <c r="D44" s="76">
        <v>152.47800000000001</v>
      </c>
      <c r="E44" s="76">
        <v>75.746500000000012</v>
      </c>
      <c r="F44" s="76">
        <v>87.210999999999999</v>
      </c>
      <c r="G44" s="76">
        <v>2219.9605000000001</v>
      </c>
      <c r="H44" s="76">
        <v>107.18333333333332</v>
      </c>
      <c r="I44" s="76">
        <v>27.223500000000001</v>
      </c>
      <c r="J44" s="76">
        <v>5.164676402443181</v>
      </c>
    </row>
    <row r="45" spans="1:10" x14ac:dyDescent="0.2">
      <c r="A45" s="530" t="s">
        <v>829</v>
      </c>
      <c r="B45" s="76">
        <v>612.67421052631573</v>
      </c>
      <c r="C45" s="76">
        <v>4587.5210526315786</v>
      </c>
      <c r="D45" s="76">
        <v>158.22263157894736</v>
      </c>
      <c r="E45" s="76">
        <v>77.83394736842105</v>
      </c>
      <c r="F45" s="76">
        <v>90.311578947368432</v>
      </c>
      <c r="G45" s="76">
        <v>2435.2184210526311</v>
      </c>
      <c r="H45" s="76">
        <v>108.60238095238095</v>
      </c>
      <c r="I45" s="76">
        <v>29.798421052631582</v>
      </c>
      <c r="J45" s="76">
        <v>4.932392924338096</v>
      </c>
    </row>
    <row r="46" spans="1:10" x14ac:dyDescent="0.2">
      <c r="A46" s="530" t="s">
        <v>852</v>
      </c>
      <c r="B46" s="76">
        <v>615.72045454545446</v>
      </c>
      <c r="C46" s="76">
        <v>4238.318181818182</v>
      </c>
      <c r="D46" s="76">
        <v>160.59409090909088</v>
      </c>
      <c r="E46" s="76">
        <v>66.730681818181822</v>
      </c>
      <c r="F46" s="76">
        <v>88.507272727272721</v>
      </c>
      <c r="G46" s="76">
        <v>2420.2559090909094</v>
      </c>
      <c r="H46" s="76">
        <v>100.47499999999999</v>
      </c>
      <c r="I46" s="76">
        <v>31.021818181818187</v>
      </c>
      <c r="J46" s="76">
        <v>4.6888148383590904</v>
      </c>
    </row>
    <row r="47" spans="1:10" x14ac:dyDescent="0.2">
      <c r="A47" s="530" t="s">
        <v>881</v>
      </c>
      <c r="B47" s="76">
        <v>613.49173913043467</v>
      </c>
      <c r="C47" s="76">
        <v>4073.9239130434776</v>
      </c>
      <c r="D47" s="76">
        <v>163.11695652173916</v>
      </c>
      <c r="E47" s="76">
        <v>58.559130434782624</v>
      </c>
      <c r="F47" s="76">
        <v>83.646086956521728</v>
      </c>
      <c r="G47" s="76">
        <v>2408.6552173913042</v>
      </c>
      <c r="H47" s="76">
        <v>97.99565217391303</v>
      </c>
      <c r="I47" s="76">
        <v>31.84739130434782</v>
      </c>
      <c r="J47" s="76">
        <v>4.4278078047826082</v>
      </c>
    </row>
    <row r="48" spans="1:10" ht="59.25" customHeight="1" x14ac:dyDescent="0.2">
      <c r="A48" s="1148" t="s">
        <v>882</v>
      </c>
      <c r="B48" s="1148"/>
      <c r="C48" s="1148"/>
      <c r="D48" s="1148"/>
      <c r="E48" s="1148"/>
      <c r="F48" s="1148"/>
      <c r="G48" s="1148"/>
      <c r="H48" s="1148"/>
      <c r="I48" s="1148"/>
      <c r="J48" s="1148"/>
    </row>
  </sheetData>
  <mergeCells count="2">
    <mergeCell ref="A24:I24"/>
    <mergeCell ref="A48:J48"/>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3B89F-D281-4C59-B3EA-7CAEADBD4349}">
  <sheetPr codeName="Hoja9">
    <tabColor rgb="FF002060"/>
  </sheetPr>
  <dimension ref="A1:Z112"/>
  <sheetViews>
    <sheetView showGridLines="0" view="pageBreakPreview" zoomScaleNormal="100" zoomScaleSheetLayoutView="100" workbookViewId="0"/>
  </sheetViews>
  <sheetFormatPr baseColWidth="10" defaultRowHeight="15" x14ac:dyDescent="0.25"/>
  <cols>
    <col min="1" max="1" width="24.28515625" style="1001" customWidth="1"/>
    <col min="2" max="11" width="18.85546875" style="974" customWidth="1"/>
    <col min="12" max="12" width="2.5703125" style="975" customWidth="1"/>
    <col min="13" max="256" width="11.42578125" style="975"/>
    <col min="257" max="257" width="17.7109375" style="975" customWidth="1"/>
    <col min="258" max="258" width="18.7109375" style="975" customWidth="1"/>
    <col min="259" max="259" width="12.7109375" style="975" customWidth="1"/>
    <col min="260" max="260" width="18.7109375" style="975" customWidth="1"/>
    <col min="261" max="261" width="16" style="975" customWidth="1"/>
    <col min="262" max="265" width="18.7109375" style="975" customWidth="1"/>
    <col min="266" max="267" width="12.7109375" style="975" customWidth="1"/>
    <col min="268" max="268" width="2.5703125" style="975" customWidth="1"/>
    <col min="269" max="512" width="11.42578125" style="975"/>
    <col min="513" max="513" width="17.7109375" style="975" customWidth="1"/>
    <col min="514" max="514" width="18.7109375" style="975" customWidth="1"/>
    <col min="515" max="515" width="12.7109375" style="975" customWidth="1"/>
    <col min="516" max="516" width="18.7109375" style="975" customWidth="1"/>
    <col min="517" max="517" width="16" style="975" customWidth="1"/>
    <col min="518" max="521" width="18.7109375" style="975" customWidth="1"/>
    <col min="522" max="523" width="12.7109375" style="975" customWidth="1"/>
    <col min="524" max="524" width="2.5703125" style="975" customWidth="1"/>
    <col min="525" max="768" width="11.42578125" style="975"/>
    <col min="769" max="769" width="17.7109375" style="975" customWidth="1"/>
    <col min="770" max="770" width="18.7109375" style="975" customWidth="1"/>
    <col min="771" max="771" width="12.7109375" style="975" customWidth="1"/>
    <col min="772" max="772" width="18.7109375" style="975" customWidth="1"/>
    <col min="773" max="773" width="16" style="975" customWidth="1"/>
    <col min="774" max="777" width="18.7109375" style="975" customWidth="1"/>
    <col min="778" max="779" width="12.7109375" style="975" customWidth="1"/>
    <col min="780" max="780" width="2.5703125" style="975" customWidth="1"/>
    <col min="781" max="1024" width="11.42578125" style="975"/>
    <col min="1025" max="1025" width="17.7109375" style="975" customWidth="1"/>
    <col min="1026" max="1026" width="18.7109375" style="975" customWidth="1"/>
    <col min="1027" max="1027" width="12.7109375" style="975" customWidth="1"/>
    <col min="1028" max="1028" width="18.7109375" style="975" customWidth="1"/>
    <col min="1029" max="1029" width="16" style="975" customWidth="1"/>
    <col min="1030" max="1033" width="18.7109375" style="975" customWidth="1"/>
    <col min="1034" max="1035" width="12.7109375" style="975" customWidth="1"/>
    <col min="1036" max="1036" width="2.5703125" style="975" customWidth="1"/>
    <col min="1037" max="1280" width="11.42578125" style="975"/>
    <col min="1281" max="1281" width="17.7109375" style="975" customWidth="1"/>
    <col min="1282" max="1282" width="18.7109375" style="975" customWidth="1"/>
    <col min="1283" max="1283" width="12.7109375" style="975" customWidth="1"/>
    <col min="1284" max="1284" width="18.7109375" style="975" customWidth="1"/>
    <col min="1285" max="1285" width="16" style="975" customWidth="1"/>
    <col min="1286" max="1289" width="18.7109375" style="975" customWidth="1"/>
    <col min="1290" max="1291" width="12.7109375" style="975" customWidth="1"/>
    <col min="1292" max="1292" width="2.5703125" style="975" customWidth="1"/>
    <col min="1293" max="1536" width="11.42578125" style="975"/>
    <col min="1537" max="1537" width="17.7109375" style="975" customWidth="1"/>
    <col min="1538" max="1538" width="18.7109375" style="975" customWidth="1"/>
    <col min="1539" max="1539" width="12.7109375" style="975" customWidth="1"/>
    <col min="1540" max="1540" width="18.7109375" style="975" customWidth="1"/>
    <col min="1541" max="1541" width="16" style="975" customWidth="1"/>
    <col min="1542" max="1545" width="18.7109375" style="975" customWidth="1"/>
    <col min="1546" max="1547" width="12.7109375" style="975" customWidth="1"/>
    <col min="1548" max="1548" width="2.5703125" style="975" customWidth="1"/>
    <col min="1549" max="1792" width="11.42578125" style="975"/>
    <col min="1793" max="1793" width="17.7109375" style="975" customWidth="1"/>
    <col min="1794" max="1794" width="18.7109375" style="975" customWidth="1"/>
    <col min="1795" max="1795" width="12.7109375" style="975" customWidth="1"/>
    <col min="1796" max="1796" width="18.7109375" style="975" customWidth="1"/>
    <col min="1797" max="1797" width="16" style="975" customWidth="1"/>
    <col min="1798" max="1801" width="18.7109375" style="975" customWidth="1"/>
    <col min="1802" max="1803" width="12.7109375" style="975" customWidth="1"/>
    <col min="1804" max="1804" width="2.5703125" style="975" customWidth="1"/>
    <col min="1805" max="2048" width="11.42578125" style="975"/>
    <col min="2049" max="2049" width="17.7109375" style="975" customWidth="1"/>
    <col min="2050" max="2050" width="18.7109375" style="975" customWidth="1"/>
    <col min="2051" max="2051" width="12.7109375" style="975" customWidth="1"/>
    <col min="2052" max="2052" width="18.7109375" style="975" customWidth="1"/>
    <col min="2053" max="2053" width="16" style="975" customWidth="1"/>
    <col min="2054" max="2057" width="18.7109375" style="975" customWidth="1"/>
    <col min="2058" max="2059" width="12.7109375" style="975" customWidth="1"/>
    <col min="2060" max="2060" width="2.5703125" style="975" customWidth="1"/>
    <col min="2061" max="2304" width="11.42578125" style="975"/>
    <col min="2305" max="2305" width="17.7109375" style="975" customWidth="1"/>
    <col min="2306" max="2306" width="18.7109375" style="975" customWidth="1"/>
    <col min="2307" max="2307" width="12.7109375" style="975" customWidth="1"/>
    <col min="2308" max="2308" width="18.7109375" style="975" customWidth="1"/>
    <col min="2309" max="2309" width="16" style="975" customWidth="1"/>
    <col min="2310" max="2313" width="18.7109375" style="975" customWidth="1"/>
    <col min="2314" max="2315" width="12.7109375" style="975" customWidth="1"/>
    <col min="2316" max="2316" width="2.5703125" style="975" customWidth="1"/>
    <col min="2317" max="2560" width="11.42578125" style="975"/>
    <col min="2561" max="2561" width="17.7109375" style="975" customWidth="1"/>
    <col min="2562" max="2562" width="18.7109375" style="975" customWidth="1"/>
    <col min="2563" max="2563" width="12.7109375" style="975" customWidth="1"/>
    <col min="2564" max="2564" width="18.7109375" style="975" customWidth="1"/>
    <col min="2565" max="2565" width="16" style="975" customWidth="1"/>
    <col min="2566" max="2569" width="18.7109375" style="975" customWidth="1"/>
    <col min="2570" max="2571" width="12.7109375" style="975" customWidth="1"/>
    <col min="2572" max="2572" width="2.5703125" style="975" customWidth="1"/>
    <col min="2573" max="2816" width="11.42578125" style="975"/>
    <col min="2817" max="2817" width="17.7109375" style="975" customWidth="1"/>
    <col min="2818" max="2818" width="18.7109375" style="975" customWidth="1"/>
    <col min="2819" max="2819" width="12.7109375" style="975" customWidth="1"/>
    <col min="2820" max="2820" width="18.7109375" style="975" customWidth="1"/>
    <col min="2821" max="2821" width="16" style="975" customWidth="1"/>
    <col min="2822" max="2825" width="18.7109375" style="975" customWidth="1"/>
    <col min="2826" max="2827" width="12.7109375" style="975" customWidth="1"/>
    <col min="2828" max="2828" width="2.5703125" style="975" customWidth="1"/>
    <col min="2829" max="3072" width="11.42578125" style="975"/>
    <col min="3073" max="3073" width="17.7109375" style="975" customWidth="1"/>
    <col min="3074" max="3074" width="18.7109375" style="975" customWidth="1"/>
    <col min="3075" max="3075" width="12.7109375" style="975" customWidth="1"/>
    <col min="3076" max="3076" width="18.7109375" style="975" customWidth="1"/>
    <col min="3077" max="3077" width="16" style="975" customWidth="1"/>
    <col min="3078" max="3081" width="18.7109375" style="975" customWidth="1"/>
    <col min="3082" max="3083" width="12.7109375" style="975" customWidth="1"/>
    <col min="3084" max="3084" width="2.5703125" style="975" customWidth="1"/>
    <col min="3085" max="3328" width="11.42578125" style="975"/>
    <col min="3329" max="3329" width="17.7109375" style="975" customWidth="1"/>
    <col min="3330" max="3330" width="18.7109375" style="975" customWidth="1"/>
    <col min="3331" max="3331" width="12.7109375" style="975" customWidth="1"/>
    <col min="3332" max="3332" width="18.7109375" style="975" customWidth="1"/>
    <col min="3333" max="3333" width="16" style="975" customWidth="1"/>
    <col min="3334" max="3337" width="18.7109375" style="975" customWidth="1"/>
    <col min="3338" max="3339" width="12.7109375" style="975" customWidth="1"/>
    <col min="3340" max="3340" width="2.5703125" style="975" customWidth="1"/>
    <col min="3341" max="3584" width="11.42578125" style="975"/>
    <col min="3585" max="3585" width="17.7109375" style="975" customWidth="1"/>
    <col min="3586" max="3586" width="18.7109375" style="975" customWidth="1"/>
    <col min="3587" max="3587" width="12.7109375" style="975" customWidth="1"/>
    <col min="3588" max="3588" width="18.7109375" style="975" customWidth="1"/>
    <col min="3589" max="3589" width="16" style="975" customWidth="1"/>
    <col min="3590" max="3593" width="18.7109375" style="975" customWidth="1"/>
    <col min="3594" max="3595" width="12.7109375" style="975" customWidth="1"/>
    <col min="3596" max="3596" width="2.5703125" style="975" customWidth="1"/>
    <col min="3597" max="3840" width="11.42578125" style="975"/>
    <col min="3841" max="3841" width="17.7109375" style="975" customWidth="1"/>
    <col min="3842" max="3842" width="18.7109375" style="975" customWidth="1"/>
    <col min="3843" max="3843" width="12.7109375" style="975" customWidth="1"/>
    <col min="3844" max="3844" width="18.7109375" style="975" customWidth="1"/>
    <col min="3845" max="3845" width="16" style="975" customWidth="1"/>
    <col min="3846" max="3849" width="18.7109375" style="975" customWidth="1"/>
    <col min="3850" max="3851" width="12.7109375" style="975" customWidth="1"/>
    <col min="3852" max="3852" width="2.5703125" style="975" customWidth="1"/>
    <col min="3853" max="4096" width="11.42578125" style="975"/>
    <col min="4097" max="4097" width="17.7109375" style="975" customWidth="1"/>
    <col min="4098" max="4098" width="18.7109375" style="975" customWidth="1"/>
    <col min="4099" max="4099" width="12.7109375" style="975" customWidth="1"/>
    <col min="4100" max="4100" width="18.7109375" style="975" customWidth="1"/>
    <col min="4101" max="4101" width="16" style="975" customWidth="1"/>
    <col min="4102" max="4105" width="18.7109375" style="975" customWidth="1"/>
    <col min="4106" max="4107" width="12.7109375" style="975" customWidth="1"/>
    <col min="4108" max="4108" width="2.5703125" style="975" customWidth="1"/>
    <col min="4109" max="4352" width="11.42578125" style="975"/>
    <col min="4353" max="4353" width="17.7109375" style="975" customWidth="1"/>
    <col min="4354" max="4354" width="18.7109375" style="975" customWidth="1"/>
    <col min="4355" max="4355" width="12.7109375" style="975" customWidth="1"/>
    <col min="4356" max="4356" width="18.7109375" style="975" customWidth="1"/>
    <col min="4357" max="4357" width="16" style="975" customWidth="1"/>
    <col min="4358" max="4361" width="18.7109375" style="975" customWidth="1"/>
    <col min="4362" max="4363" width="12.7109375" style="975" customWidth="1"/>
    <col min="4364" max="4364" width="2.5703125" style="975" customWidth="1"/>
    <col min="4365" max="4608" width="11.42578125" style="975"/>
    <col min="4609" max="4609" width="17.7109375" style="975" customWidth="1"/>
    <col min="4610" max="4610" width="18.7109375" style="975" customWidth="1"/>
    <col min="4611" max="4611" width="12.7109375" style="975" customWidth="1"/>
    <col min="4612" max="4612" width="18.7109375" style="975" customWidth="1"/>
    <col min="4613" max="4613" width="16" style="975" customWidth="1"/>
    <col min="4614" max="4617" width="18.7109375" style="975" customWidth="1"/>
    <col min="4618" max="4619" width="12.7109375" style="975" customWidth="1"/>
    <col min="4620" max="4620" width="2.5703125" style="975" customWidth="1"/>
    <col min="4621" max="4864" width="11.42578125" style="975"/>
    <col min="4865" max="4865" width="17.7109375" style="975" customWidth="1"/>
    <col min="4866" max="4866" width="18.7109375" style="975" customWidth="1"/>
    <col min="4867" max="4867" width="12.7109375" style="975" customWidth="1"/>
    <col min="4868" max="4868" width="18.7109375" style="975" customWidth="1"/>
    <col min="4869" max="4869" width="16" style="975" customWidth="1"/>
    <col min="4870" max="4873" width="18.7109375" style="975" customWidth="1"/>
    <col min="4874" max="4875" width="12.7109375" style="975" customWidth="1"/>
    <col min="4876" max="4876" width="2.5703125" style="975" customWidth="1"/>
    <col min="4877" max="5120" width="11.42578125" style="975"/>
    <col min="5121" max="5121" width="17.7109375" style="975" customWidth="1"/>
    <col min="5122" max="5122" width="18.7109375" style="975" customWidth="1"/>
    <col min="5123" max="5123" width="12.7109375" style="975" customWidth="1"/>
    <col min="5124" max="5124" width="18.7109375" style="975" customWidth="1"/>
    <col min="5125" max="5125" width="16" style="975" customWidth="1"/>
    <col min="5126" max="5129" width="18.7109375" style="975" customWidth="1"/>
    <col min="5130" max="5131" width="12.7109375" style="975" customWidth="1"/>
    <col min="5132" max="5132" width="2.5703125" style="975" customWidth="1"/>
    <col min="5133" max="5376" width="11.42578125" style="975"/>
    <col min="5377" max="5377" width="17.7109375" style="975" customWidth="1"/>
    <col min="5378" max="5378" width="18.7109375" style="975" customWidth="1"/>
    <col min="5379" max="5379" width="12.7109375" style="975" customWidth="1"/>
    <col min="5380" max="5380" width="18.7109375" style="975" customWidth="1"/>
    <col min="5381" max="5381" width="16" style="975" customWidth="1"/>
    <col min="5382" max="5385" width="18.7109375" style="975" customWidth="1"/>
    <col min="5386" max="5387" width="12.7109375" style="975" customWidth="1"/>
    <col min="5388" max="5388" width="2.5703125" style="975" customWidth="1"/>
    <col min="5389" max="5632" width="11.42578125" style="975"/>
    <col min="5633" max="5633" width="17.7109375" style="975" customWidth="1"/>
    <col min="5634" max="5634" width="18.7109375" style="975" customWidth="1"/>
    <col min="5635" max="5635" width="12.7109375" style="975" customWidth="1"/>
    <col min="5636" max="5636" width="18.7109375" style="975" customWidth="1"/>
    <col min="5637" max="5637" width="16" style="975" customWidth="1"/>
    <col min="5638" max="5641" width="18.7109375" style="975" customWidth="1"/>
    <col min="5642" max="5643" width="12.7109375" style="975" customWidth="1"/>
    <col min="5644" max="5644" width="2.5703125" style="975" customWidth="1"/>
    <col min="5645" max="5888" width="11.42578125" style="975"/>
    <col min="5889" max="5889" width="17.7109375" style="975" customWidth="1"/>
    <col min="5890" max="5890" width="18.7109375" style="975" customWidth="1"/>
    <col min="5891" max="5891" width="12.7109375" style="975" customWidth="1"/>
    <col min="5892" max="5892" width="18.7109375" style="975" customWidth="1"/>
    <col min="5893" max="5893" width="16" style="975" customWidth="1"/>
    <col min="5894" max="5897" width="18.7109375" style="975" customWidth="1"/>
    <col min="5898" max="5899" width="12.7109375" style="975" customWidth="1"/>
    <col min="5900" max="5900" width="2.5703125" style="975" customWidth="1"/>
    <col min="5901" max="6144" width="11.42578125" style="975"/>
    <col min="6145" max="6145" width="17.7109375" style="975" customWidth="1"/>
    <col min="6146" max="6146" width="18.7109375" style="975" customWidth="1"/>
    <col min="6147" max="6147" width="12.7109375" style="975" customWidth="1"/>
    <col min="6148" max="6148" width="18.7109375" style="975" customWidth="1"/>
    <col min="6149" max="6149" width="16" style="975" customWidth="1"/>
    <col min="6150" max="6153" width="18.7109375" style="975" customWidth="1"/>
    <col min="6154" max="6155" width="12.7109375" style="975" customWidth="1"/>
    <col min="6156" max="6156" width="2.5703125" style="975" customWidth="1"/>
    <col min="6157" max="6400" width="11.42578125" style="975"/>
    <col min="6401" max="6401" width="17.7109375" style="975" customWidth="1"/>
    <col min="6402" max="6402" width="18.7109375" style="975" customWidth="1"/>
    <col min="6403" max="6403" width="12.7109375" style="975" customWidth="1"/>
    <col min="6404" max="6404" width="18.7109375" style="975" customWidth="1"/>
    <col min="6405" max="6405" width="16" style="975" customWidth="1"/>
    <col min="6406" max="6409" width="18.7109375" style="975" customWidth="1"/>
    <col min="6410" max="6411" width="12.7109375" style="975" customWidth="1"/>
    <col min="6412" max="6412" width="2.5703125" style="975" customWidth="1"/>
    <col min="6413" max="6656" width="11.42578125" style="975"/>
    <col min="6657" max="6657" width="17.7109375" style="975" customWidth="1"/>
    <col min="6658" max="6658" width="18.7109375" style="975" customWidth="1"/>
    <col min="6659" max="6659" width="12.7109375" style="975" customWidth="1"/>
    <col min="6660" max="6660" width="18.7109375" style="975" customWidth="1"/>
    <col min="6661" max="6661" width="16" style="975" customWidth="1"/>
    <col min="6662" max="6665" width="18.7109375" style="975" customWidth="1"/>
    <col min="6666" max="6667" width="12.7109375" style="975" customWidth="1"/>
    <col min="6668" max="6668" width="2.5703125" style="975" customWidth="1"/>
    <col min="6669" max="6912" width="11.42578125" style="975"/>
    <col min="6913" max="6913" width="17.7109375" style="975" customWidth="1"/>
    <col min="6914" max="6914" width="18.7109375" style="975" customWidth="1"/>
    <col min="6915" max="6915" width="12.7109375" style="975" customWidth="1"/>
    <col min="6916" max="6916" width="18.7109375" style="975" customWidth="1"/>
    <col min="6917" max="6917" width="16" style="975" customWidth="1"/>
    <col min="6918" max="6921" width="18.7109375" style="975" customWidth="1"/>
    <col min="6922" max="6923" width="12.7109375" style="975" customWidth="1"/>
    <col min="6924" max="6924" width="2.5703125" style="975" customWidth="1"/>
    <col min="6925" max="7168" width="11.42578125" style="975"/>
    <col min="7169" max="7169" width="17.7109375" style="975" customWidth="1"/>
    <col min="7170" max="7170" width="18.7109375" style="975" customWidth="1"/>
    <col min="7171" max="7171" width="12.7109375" style="975" customWidth="1"/>
    <col min="7172" max="7172" width="18.7109375" style="975" customWidth="1"/>
    <col min="7173" max="7173" width="16" style="975" customWidth="1"/>
    <col min="7174" max="7177" width="18.7109375" style="975" customWidth="1"/>
    <col min="7178" max="7179" width="12.7109375" style="975" customWidth="1"/>
    <col min="7180" max="7180" width="2.5703125" style="975" customWidth="1"/>
    <col min="7181" max="7424" width="11.42578125" style="975"/>
    <col min="7425" max="7425" width="17.7109375" style="975" customWidth="1"/>
    <col min="7426" max="7426" width="18.7109375" style="975" customWidth="1"/>
    <col min="7427" max="7427" width="12.7109375" style="975" customWidth="1"/>
    <col min="7428" max="7428" width="18.7109375" style="975" customWidth="1"/>
    <col min="7429" max="7429" width="16" style="975" customWidth="1"/>
    <col min="7430" max="7433" width="18.7109375" style="975" customWidth="1"/>
    <col min="7434" max="7435" width="12.7109375" style="975" customWidth="1"/>
    <col min="7436" max="7436" width="2.5703125" style="975" customWidth="1"/>
    <col min="7437" max="7680" width="11.42578125" style="975"/>
    <col min="7681" max="7681" width="17.7109375" style="975" customWidth="1"/>
    <col min="7682" max="7682" width="18.7109375" style="975" customWidth="1"/>
    <col min="7683" max="7683" width="12.7109375" style="975" customWidth="1"/>
    <col min="7684" max="7684" width="18.7109375" style="975" customWidth="1"/>
    <col min="7685" max="7685" width="16" style="975" customWidth="1"/>
    <col min="7686" max="7689" width="18.7109375" style="975" customWidth="1"/>
    <col min="7690" max="7691" width="12.7109375" style="975" customWidth="1"/>
    <col min="7692" max="7692" width="2.5703125" style="975" customWidth="1"/>
    <col min="7693" max="7936" width="11.42578125" style="975"/>
    <col min="7937" max="7937" width="17.7109375" style="975" customWidth="1"/>
    <col min="7938" max="7938" width="18.7109375" style="975" customWidth="1"/>
    <col min="7939" max="7939" width="12.7109375" style="975" customWidth="1"/>
    <col min="7940" max="7940" width="18.7109375" style="975" customWidth="1"/>
    <col min="7941" max="7941" width="16" style="975" customWidth="1"/>
    <col min="7942" max="7945" width="18.7109375" style="975" customWidth="1"/>
    <col min="7946" max="7947" width="12.7109375" style="975" customWidth="1"/>
    <col min="7948" max="7948" width="2.5703125" style="975" customWidth="1"/>
    <col min="7949" max="8192" width="11.42578125" style="975"/>
    <col min="8193" max="8193" width="17.7109375" style="975" customWidth="1"/>
    <col min="8194" max="8194" width="18.7109375" style="975" customWidth="1"/>
    <col min="8195" max="8195" width="12.7109375" style="975" customWidth="1"/>
    <col min="8196" max="8196" width="18.7109375" style="975" customWidth="1"/>
    <col min="8197" max="8197" width="16" style="975" customWidth="1"/>
    <col min="8198" max="8201" width="18.7109375" style="975" customWidth="1"/>
    <col min="8202" max="8203" width="12.7109375" style="975" customWidth="1"/>
    <col min="8204" max="8204" width="2.5703125" style="975" customWidth="1"/>
    <col min="8205" max="8448" width="11.42578125" style="975"/>
    <col min="8449" max="8449" width="17.7109375" style="975" customWidth="1"/>
    <col min="8450" max="8450" width="18.7109375" style="975" customWidth="1"/>
    <col min="8451" max="8451" width="12.7109375" style="975" customWidth="1"/>
    <col min="8452" max="8452" width="18.7109375" style="975" customWidth="1"/>
    <col min="8453" max="8453" width="16" style="975" customWidth="1"/>
    <col min="8454" max="8457" width="18.7109375" style="975" customWidth="1"/>
    <col min="8458" max="8459" width="12.7109375" style="975" customWidth="1"/>
    <col min="8460" max="8460" width="2.5703125" style="975" customWidth="1"/>
    <col min="8461" max="8704" width="11.42578125" style="975"/>
    <col min="8705" max="8705" width="17.7109375" style="975" customWidth="1"/>
    <col min="8706" max="8706" width="18.7109375" style="975" customWidth="1"/>
    <col min="8707" max="8707" width="12.7109375" style="975" customWidth="1"/>
    <col min="8708" max="8708" width="18.7109375" style="975" customWidth="1"/>
    <col min="8709" max="8709" width="16" style="975" customWidth="1"/>
    <col min="8710" max="8713" width="18.7109375" style="975" customWidth="1"/>
    <col min="8714" max="8715" width="12.7109375" style="975" customWidth="1"/>
    <col min="8716" max="8716" width="2.5703125" style="975" customWidth="1"/>
    <col min="8717" max="8960" width="11.42578125" style="975"/>
    <col min="8961" max="8961" width="17.7109375" style="975" customWidth="1"/>
    <col min="8962" max="8962" width="18.7109375" style="975" customWidth="1"/>
    <col min="8963" max="8963" width="12.7109375" style="975" customWidth="1"/>
    <col min="8964" max="8964" width="18.7109375" style="975" customWidth="1"/>
    <col min="8965" max="8965" width="16" style="975" customWidth="1"/>
    <col min="8966" max="8969" width="18.7109375" style="975" customWidth="1"/>
    <col min="8970" max="8971" width="12.7109375" style="975" customWidth="1"/>
    <col min="8972" max="8972" width="2.5703125" style="975" customWidth="1"/>
    <col min="8973" max="9216" width="11.42578125" style="975"/>
    <col min="9217" max="9217" width="17.7109375" style="975" customWidth="1"/>
    <col min="9218" max="9218" width="18.7109375" style="975" customWidth="1"/>
    <col min="9219" max="9219" width="12.7109375" style="975" customWidth="1"/>
    <col min="9220" max="9220" width="18.7109375" style="975" customWidth="1"/>
    <col min="9221" max="9221" width="16" style="975" customWidth="1"/>
    <col min="9222" max="9225" width="18.7109375" style="975" customWidth="1"/>
    <col min="9226" max="9227" width="12.7109375" style="975" customWidth="1"/>
    <col min="9228" max="9228" width="2.5703125" style="975" customWidth="1"/>
    <col min="9229" max="9472" width="11.42578125" style="975"/>
    <col min="9473" max="9473" width="17.7109375" style="975" customWidth="1"/>
    <col min="9474" max="9474" width="18.7109375" style="975" customWidth="1"/>
    <col min="9475" max="9475" width="12.7109375" style="975" customWidth="1"/>
    <col min="9476" max="9476" width="18.7109375" style="975" customWidth="1"/>
    <col min="9477" max="9477" width="16" style="975" customWidth="1"/>
    <col min="9478" max="9481" width="18.7109375" style="975" customWidth="1"/>
    <col min="9482" max="9483" width="12.7109375" style="975" customWidth="1"/>
    <col min="9484" max="9484" width="2.5703125" style="975" customWidth="1"/>
    <col min="9485" max="9728" width="11.42578125" style="975"/>
    <col min="9729" max="9729" width="17.7109375" style="975" customWidth="1"/>
    <col min="9730" max="9730" width="18.7109375" style="975" customWidth="1"/>
    <col min="9731" max="9731" width="12.7109375" style="975" customWidth="1"/>
    <col min="9732" max="9732" width="18.7109375" style="975" customWidth="1"/>
    <col min="9733" max="9733" width="16" style="975" customWidth="1"/>
    <col min="9734" max="9737" width="18.7109375" style="975" customWidth="1"/>
    <col min="9738" max="9739" width="12.7109375" style="975" customWidth="1"/>
    <col min="9740" max="9740" width="2.5703125" style="975" customWidth="1"/>
    <col min="9741" max="9984" width="11.42578125" style="975"/>
    <col min="9985" max="9985" width="17.7109375" style="975" customWidth="1"/>
    <col min="9986" max="9986" width="18.7109375" style="975" customWidth="1"/>
    <col min="9987" max="9987" width="12.7109375" style="975" customWidth="1"/>
    <col min="9988" max="9988" width="18.7109375" style="975" customWidth="1"/>
    <col min="9989" max="9989" width="16" style="975" customWidth="1"/>
    <col min="9990" max="9993" width="18.7109375" style="975" customWidth="1"/>
    <col min="9994" max="9995" width="12.7109375" style="975" customWidth="1"/>
    <col min="9996" max="9996" width="2.5703125" style="975" customWidth="1"/>
    <col min="9997" max="10240" width="11.42578125" style="975"/>
    <col min="10241" max="10241" width="17.7109375" style="975" customWidth="1"/>
    <col min="10242" max="10242" width="18.7109375" style="975" customWidth="1"/>
    <col min="10243" max="10243" width="12.7109375" style="975" customWidth="1"/>
    <col min="10244" max="10244" width="18.7109375" style="975" customWidth="1"/>
    <col min="10245" max="10245" width="16" style="975" customWidth="1"/>
    <col min="10246" max="10249" width="18.7109375" style="975" customWidth="1"/>
    <col min="10250" max="10251" width="12.7109375" style="975" customWidth="1"/>
    <col min="10252" max="10252" width="2.5703125" style="975" customWidth="1"/>
    <col min="10253" max="10496" width="11.42578125" style="975"/>
    <col min="10497" max="10497" width="17.7109375" style="975" customWidth="1"/>
    <col min="10498" max="10498" width="18.7109375" style="975" customWidth="1"/>
    <col min="10499" max="10499" width="12.7109375" style="975" customWidth="1"/>
    <col min="10500" max="10500" width="18.7109375" style="975" customWidth="1"/>
    <col min="10501" max="10501" width="16" style="975" customWidth="1"/>
    <col min="10502" max="10505" width="18.7109375" style="975" customWidth="1"/>
    <col min="10506" max="10507" width="12.7109375" style="975" customWidth="1"/>
    <col min="10508" max="10508" width="2.5703125" style="975" customWidth="1"/>
    <col min="10509" max="10752" width="11.42578125" style="975"/>
    <col min="10753" max="10753" width="17.7109375" style="975" customWidth="1"/>
    <col min="10754" max="10754" width="18.7109375" style="975" customWidth="1"/>
    <col min="10755" max="10755" width="12.7109375" style="975" customWidth="1"/>
    <col min="10756" max="10756" width="18.7109375" style="975" customWidth="1"/>
    <col min="10757" max="10757" width="16" style="975" customWidth="1"/>
    <col min="10758" max="10761" width="18.7109375" style="975" customWidth="1"/>
    <col min="10762" max="10763" width="12.7109375" style="975" customWidth="1"/>
    <col min="10764" max="10764" width="2.5703125" style="975" customWidth="1"/>
    <col min="10765" max="11008" width="11.42578125" style="975"/>
    <col min="11009" max="11009" width="17.7109375" style="975" customWidth="1"/>
    <col min="11010" max="11010" width="18.7109375" style="975" customWidth="1"/>
    <col min="11011" max="11011" width="12.7109375" style="975" customWidth="1"/>
    <col min="11012" max="11012" width="18.7109375" style="975" customWidth="1"/>
    <col min="11013" max="11013" width="16" style="975" customWidth="1"/>
    <col min="11014" max="11017" width="18.7109375" style="975" customWidth="1"/>
    <col min="11018" max="11019" width="12.7109375" style="975" customWidth="1"/>
    <col min="11020" max="11020" width="2.5703125" style="975" customWidth="1"/>
    <col min="11021" max="11264" width="11.42578125" style="975"/>
    <col min="11265" max="11265" width="17.7109375" style="975" customWidth="1"/>
    <col min="11266" max="11266" width="18.7109375" style="975" customWidth="1"/>
    <col min="11267" max="11267" width="12.7109375" style="975" customWidth="1"/>
    <col min="11268" max="11268" width="18.7109375" style="975" customWidth="1"/>
    <col min="11269" max="11269" width="16" style="975" customWidth="1"/>
    <col min="11270" max="11273" width="18.7109375" style="975" customWidth="1"/>
    <col min="11274" max="11275" width="12.7109375" style="975" customWidth="1"/>
    <col min="11276" max="11276" width="2.5703125" style="975" customWidth="1"/>
    <col min="11277" max="11520" width="11.42578125" style="975"/>
    <col min="11521" max="11521" width="17.7109375" style="975" customWidth="1"/>
    <col min="11522" max="11522" width="18.7109375" style="975" customWidth="1"/>
    <col min="11523" max="11523" width="12.7109375" style="975" customWidth="1"/>
    <col min="11524" max="11524" width="18.7109375" style="975" customWidth="1"/>
    <col min="11525" max="11525" width="16" style="975" customWidth="1"/>
    <col min="11526" max="11529" width="18.7109375" style="975" customWidth="1"/>
    <col min="11530" max="11531" width="12.7109375" style="975" customWidth="1"/>
    <col min="11532" max="11532" width="2.5703125" style="975" customWidth="1"/>
    <col min="11533" max="11776" width="11.42578125" style="975"/>
    <col min="11777" max="11777" width="17.7109375" style="975" customWidth="1"/>
    <col min="11778" max="11778" width="18.7109375" style="975" customWidth="1"/>
    <col min="11779" max="11779" width="12.7109375" style="975" customWidth="1"/>
    <col min="11780" max="11780" width="18.7109375" style="975" customWidth="1"/>
    <col min="11781" max="11781" width="16" style="975" customWidth="1"/>
    <col min="11782" max="11785" width="18.7109375" style="975" customWidth="1"/>
    <col min="11786" max="11787" width="12.7109375" style="975" customWidth="1"/>
    <col min="11788" max="11788" width="2.5703125" style="975" customWidth="1"/>
    <col min="11789" max="12032" width="11.42578125" style="975"/>
    <col min="12033" max="12033" width="17.7109375" style="975" customWidth="1"/>
    <col min="12034" max="12034" width="18.7109375" style="975" customWidth="1"/>
    <col min="12035" max="12035" width="12.7109375" style="975" customWidth="1"/>
    <col min="12036" max="12036" width="18.7109375" style="975" customWidth="1"/>
    <col min="12037" max="12037" width="16" style="975" customWidth="1"/>
    <col min="12038" max="12041" width="18.7109375" style="975" customWidth="1"/>
    <col min="12042" max="12043" width="12.7109375" style="975" customWidth="1"/>
    <col min="12044" max="12044" width="2.5703125" style="975" customWidth="1"/>
    <col min="12045" max="12288" width="11.42578125" style="975"/>
    <col min="12289" max="12289" width="17.7109375" style="975" customWidth="1"/>
    <col min="12290" max="12290" width="18.7109375" style="975" customWidth="1"/>
    <col min="12291" max="12291" width="12.7109375" style="975" customWidth="1"/>
    <col min="12292" max="12292" width="18.7109375" style="975" customWidth="1"/>
    <col min="12293" max="12293" width="16" style="975" customWidth="1"/>
    <col min="12294" max="12297" width="18.7109375" style="975" customWidth="1"/>
    <col min="12298" max="12299" width="12.7109375" style="975" customWidth="1"/>
    <col min="12300" max="12300" width="2.5703125" style="975" customWidth="1"/>
    <col min="12301" max="12544" width="11.42578125" style="975"/>
    <col min="12545" max="12545" width="17.7109375" style="975" customWidth="1"/>
    <col min="12546" max="12546" width="18.7109375" style="975" customWidth="1"/>
    <col min="12547" max="12547" width="12.7109375" style="975" customWidth="1"/>
    <col min="12548" max="12548" width="18.7109375" style="975" customWidth="1"/>
    <col min="12549" max="12549" width="16" style="975" customWidth="1"/>
    <col min="12550" max="12553" width="18.7109375" style="975" customWidth="1"/>
    <col min="12554" max="12555" width="12.7109375" style="975" customWidth="1"/>
    <col min="12556" max="12556" width="2.5703125" style="975" customWidth="1"/>
    <col min="12557" max="12800" width="11.42578125" style="975"/>
    <col min="12801" max="12801" width="17.7109375" style="975" customWidth="1"/>
    <col min="12802" max="12802" width="18.7109375" style="975" customWidth="1"/>
    <col min="12803" max="12803" width="12.7109375" style="975" customWidth="1"/>
    <col min="12804" max="12804" width="18.7109375" style="975" customWidth="1"/>
    <col min="12805" max="12805" width="16" style="975" customWidth="1"/>
    <col min="12806" max="12809" width="18.7109375" style="975" customWidth="1"/>
    <col min="12810" max="12811" width="12.7109375" style="975" customWidth="1"/>
    <col min="12812" max="12812" width="2.5703125" style="975" customWidth="1"/>
    <col min="12813" max="13056" width="11.42578125" style="975"/>
    <col min="13057" max="13057" width="17.7109375" style="975" customWidth="1"/>
    <col min="13058" max="13058" width="18.7109375" style="975" customWidth="1"/>
    <col min="13059" max="13059" width="12.7109375" style="975" customWidth="1"/>
    <col min="13060" max="13060" width="18.7109375" style="975" customWidth="1"/>
    <col min="13061" max="13061" width="16" style="975" customWidth="1"/>
    <col min="13062" max="13065" width="18.7109375" style="975" customWidth="1"/>
    <col min="13066" max="13067" width="12.7109375" style="975" customWidth="1"/>
    <col min="13068" max="13068" width="2.5703125" style="975" customWidth="1"/>
    <col min="13069" max="13312" width="11.42578125" style="975"/>
    <col min="13313" max="13313" width="17.7109375" style="975" customWidth="1"/>
    <col min="13314" max="13314" width="18.7109375" style="975" customWidth="1"/>
    <col min="13315" max="13315" width="12.7109375" style="975" customWidth="1"/>
    <col min="13316" max="13316" width="18.7109375" style="975" customWidth="1"/>
    <col min="13317" max="13317" width="16" style="975" customWidth="1"/>
    <col min="13318" max="13321" width="18.7109375" style="975" customWidth="1"/>
    <col min="13322" max="13323" width="12.7109375" style="975" customWidth="1"/>
    <col min="13324" max="13324" width="2.5703125" style="975" customWidth="1"/>
    <col min="13325" max="13568" width="11.42578125" style="975"/>
    <col min="13569" max="13569" width="17.7109375" style="975" customWidth="1"/>
    <col min="13570" max="13570" width="18.7109375" style="975" customWidth="1"/>
    <col min="13571" max="13571" width="12.7109375" style="975" customWidth="1"/>
    <col min="13572" max="13572" width="18.7109375" style="975" customWidth="1"/>
    <col min="13573" max="13573" width="16" style="975" customWidth="1"/>
    <col min="13574" max="13577" width="18.7109375" style="975" customWidth="1"/>
    <col min="13578" max="13579" width="12.7109375" style="975" customWidth="1"/>
    <col min="13580" max="13580" width="2.5703125" style="975" customWidth="1"/>
    <col min="13581" max="13824" width="11.42578125" style="975"/>
    <col min="13825" max="13825" width="17.7109375" style="975" customWidth="1"/>
    <col min="13826" max="13826" width="18.7109375" style="975" customWidth="1"/>
    <col min="13827" max="13827" width="12.7109375" style="975" customWidth="1"/>
    <col min="13828" max="13828" width="18.7109375" style="975" customWidth="1"/>
    <col min="13829" max="13829" width="16" style="975" customWidth="1"/>
    <col min="13830" max="13833" width="18.7109375" style="975" customWidth="1"/>
    <col min="13834" max="13835" width="12.7109375" style="975" customWidth="1"/>
    <col min="13836" max="13836" width="2.5703125" style="975" customWidth="1"/>
    <col min="13837" max="14080" width="11.42578125" style="975"/>
    <col min="14081" max="14081" width="17.7109375" style="975" customWidth="1"/>
    <col min="14082" max="14082" width="18.7109375" style="975" customWidth="1"/>
    <col min="14083" max="14083" width="12.7109375" style="975" customWidth="1"/>
    <col min="14084" max="14084" width="18.7109375" style="975" customWidth="1"/>
    <col min="14085" max="14085" width="16" style="975" customWidth="1"/>
    <col min="14086" max="14089" width="18.7109375" style="975" customWidth="1"/>
    <col min="14090" max="14091" width="12.7109375" style="975" customWidth="1"/>
    <col min="14092" max="14092" width="2.5703125" style="975" customWidth="1"/>
    <col min="14093" max="14336" width="11.42578125" style="975"/>
    <col min="14337" max="14337" width="17.7109375" style="975" customWidth="1"/>
    <col min="14338" max="14338" width="18.7109375" style="975" customWidth="1"/>
    <col min="14339" max="14339" width="12.7109375" style="975" customWidth="1"/>
    <col min="14340" max="14340" width="18.7109375" style="975" customWidth="1"/>
    <col min="14341" max="14341" width="16" style="975" customWidth="1"/>
    <col min="14342" max="14345" width="18.7109375" style="975" customWidth="1"/>
    <col min="14346" max="14347" width="12.7109375" style="975" customWidth="1"/>
    <col min="14348" max="14348" width="2.5703125" style="975" customWidth="1"/>
    <col min="14349" max="14592" width="11.42578125" style="975"/>
    <col min="14593" max="14593" width="17.7109375" style="975" customWidth="1"/>
    <col min="14594" max="14594" width="18.7109375" style="975" customWidth="1"/>
    <col min="14595" max="14595" width="12.7109375" style="975" customWidth="1"/>
    <col min="14596" max="14596" width="18.7109375" style="975" customWidth="1"/>
    <col min="14597" max="14597" width="16" style="975" customWidth="1"/>
    <col min="14598" max="14601" width="18.7109375" style="975" customWidth="1"/>
    <col min="14602" max="14603" width="12.7109375" style="975" customWidth="1"/>
    <col min="14604" max="14604" width="2.5703125" style="975" customWidth="1"/>
    <col min="14605" max="14848" width="11.42578125" style="975"/>
    <col min="14849" max="14849" width="17.7109375" style="975" customWidth="1"/>
    <col min="14850" max="14850" width="18.7109375" style="975" customWidth="1"/>
    <col min="14851" max="14851" width="12.7109375" style="975" customWidth="1"/>
    <col min="14852" max="14852" width="18.7109375" style="975" customWidth="1"/>
    <col min="14853" max="14853" width="16" style="975" customWidth="1"/>
    <col min="14854" max="14857" width="18.7109375" style="975" customWidth="1"/>
    <col min="14858" max="14859" width="12.7109375" style="975" customWidth="1"/>
    <col min="14860" max="14860" width="2.5703125" style="975" customWidth="1"/>
    <col min="14861" max="15104" width="11.42578125" style="975"/>
    <col min="15105" max="15105" width="17.7109375" style="975" customWidth="1"/>
    <col min="15106" max="15106" width="18.7109375" style="975" customWidth="1"/>
    <col min="15107" max="15107" width="12.7109375" style="975" customWidth="1"/>
    <col min="15108" max="15108" width="18.7109375" style="975" customWidth="1"/>
    <col min="15109" max="15109" width="16" style="975" customWidth="1"/>
    <col min="15110" max="15113" width="18.7109375" style="975" customWidth="1"/>
    <col min="15114" max="15115" width="12.7109375" style="975" customWidth="1"/>
    <col min="15116" max="15116" width="2.5703125" style="975" customWidth="1"/>
    <col min="15117" max="15360" width="11.42578125" style="975"/>
    <col min="15361" max="15361" width="17.7109375" style="975" customWidth="1"/>
    <col min="15362" max="15362" width="18.7109375" style="975" customWidth="1"/>
    <col min="15363" max="15363" width="12.7109375" style="975" customWidth="1"/>
    <col min="15364" max="15364" width="18.7109375" style="975" customWidth="1"/>
    <col min="15365" max="15365" width="16" style="975" customWidth="1"/>
    <col min="15366" max="15369" width="18.7109375" style="975" customWidth="1"/>
    <col min="15370" max="15371" width="12.7109375" style="975" customWidth="1"/>
    <col min="15372" max="15372" width="2.5703125" style="975" customWidth="1"/>
    <col min="15373" max="15616" width="11.42578125" style="975"/>
    <col min="15617" max="15617" width="17.7109375" style="975" customWidth="1"/>
    <col min="15618" max="15618" width="18.7109375" style="975" customWidth="1"/>
    <col min="15619" max="15619" width="12.7109375" style="975" customWidth="1"/>
    <col min="15620" max="15620" width="18.7109375" style="975" customWidth="1"/>
    <col min="15621" max="15621" width="16" style="975" customWidth="1"/>
    <col min="15622" max="15625" width="18.7109375" style="975" customWidth="1"/>
    <col min="15626" max="15627" width="12.7109375" style="975" customWidth="1"/>
    <col min="15628" max="15628" width="2.5703125" style="975" customWidth="1"/>
    <col min="15629" max="15872" width="11.42578125" style="975"/>
    <col min="15873" max="15873" width="17.7109375" style="975" customWidth="1"/>
    <col min="15874" max="15874" width="18.7109375" style="975" customWidth="1"/>
    <col min="15875" max="15875" width="12.7109375" style="975" customWidth="1"/>
    <col min="15876" max="15876" width="18.7109375" style="975" customWidth="1"/>
    <col min="15877" max="15877" width="16" style="975" customWidth="1"/>
    <col min="15878" max="15881" width="18.7109375" style="975" customWidth="1"/>
    <col min="15882" max="15883" width="12.7109375" style="975" customWidth="1"/>
    <col min="15884" max="15884" width="2.5703125" style="975" customWidth="1"/>
    <col min="15885" max="16128" width="11.42578125" style="975"/>
    <col min="16129" max="16129" width="17.7109375" style="975" customWidth="1"/>
    <col min="16130" max="16130" width="18.7109375" style="975" customWidth="1"/>
    <col min="16131" max="16131" width="12.7109375" style="975" customWidth="1"/>
    <col min="16132" max="16132" width="18.7109375" style="975" customWidth="1"/>
    <col min="16133" max="16133" width="16" style="975" customWidth="1"/>
    <col min="16134" max="16137" width="18.7109375" style="975" customWidth="1"/>
    <col min="16138" max="16139" width="12.7109375" style="975" customWidth="1"/>
    <col min="16140" max="16140" width="2.5703125" style="975" customWidth="1"/>
    <col min="16141" max="16384" width="11.42578125" style="975"/>
  </cols>
  <sheetData>
    <row r="1" spans="1:20" x14ac:dyDescent="0.25">
      <c r="A1" s="973" t="s">
        <v>638</v>
      </c>
    </row>
    <row r="2" spans="1:20" ht="15.75" x14ac:dyDescent="0.25">
      <c r="A2" s="976" t="s">
        <v>592</v>
      </c>
    </row>
    <row r="3" spans="1:20" ht="15.75" x14ac:dyDescent="0.25">
      <c r="A3" s="976"/>
    </row>
    <row r="4" spans="1:20" x14ac:dyDescent="0.25">
      <c r="A4" s="977" t="s">
        <v>593</v>
      </c>
      <c r="B4" s="978"/>
      <c r="C4" s="978"/>
      <c r="D4" s="978"/>
      <c r="E4" s="978"/>
      <c r="F4" s="978"/>
      <c r="G4" s="978"/>
      <c r="H4" s="978"/>
      <c r="I4" s="978"/>
      <c r="J4" s="978"/>
      <c r="K4" s="978"/>
    </row>
    <row r="5" spans="1:20" s="981" customFormat="1" ht="23.25" customHeight="1" x14ac:dyDescent="0.25">
      <c r="A5" s="979" t="s">
        <v>179</v>
      </c>
      <c r="B5" s="980" t="s">
        <v>594</v>
      </c>
      <c r="C5" s="980" t="s">
        <v>595</v>
      </c>
      <c r="D5" s="980" t="s">
        <v>596</v>
      </c>
      <c r="E5" s="980" t="s">
        <v>597</v>
      </c>
      <c r="F5" s="980" t="s">
        <v>598</v>
      </c>
      <c r="G5" s="980" t="s">
        <v>599</v>
      </c>
      <c r="H5" s="980" t="s">
        <v>238</v>
      </c>
      <c r="I5" s="980" t="s">
        <v>600</v>
      </c>
      <c r="J5" s="980" t="s">
        <v>220</v>
      </c>
      <c r="K5" s="980" t="s">
        <v>0</v>
      </c>
    </row>
    <row r="6" spans="1:20" x14ac:dyDescent="0.25">
      <c r="A6" s="982">
        <v>2016</v>
      </c>
      <c r="B6" s="983">
        <v>10177.317147685149</v>
      </c>
      <c r="C6" s="983">
        <v>7425.7115264430004</v>
      </c>
      <c r="D6" s="983">
        <v>1468.76210573</v>
      </c>
      <c r="E6" s="983">
        <v>120.4562064</v>
      </c>
      <c r="F6" s="983">
        <v>1657.8109567900001</v>
      </c>
      <c r="G6" s="983">
        <v>344.26251600000001</v>
      </c>
      <c r="H6" s="983">
        <v>343.53079468679698</v>
      </c>
      <c r="I6" s="983">
        <v>272.67176152636512</v>
      </c>
      <c r="J6" s="984">
        <v>14.998880473634941</v>
      </c>
      <c r="K6" s="983">
        <f>SUM(B6:J6)</f>
        <v>21825.521895734943</v>
      </c>
      <c r="M6" s="848"/>
      <c r="N6" s="985"/>
      <c r="O6" s="848"/>
      <c r="P6" s="848"/>
      <c r="Q6" s="848"/>
      <c r="R6" s="848"/>
      <c r="S6" s="848"/>
      <c r="T6" s="848"/>
    </row>
    <row r="7" spans="1:20" x14ac:dyDescent="0.25">
      <c r="A7" s="800">
        <v>2017</v>
      </c>
      <c r="B7" s="983">
        <v>13827.428592107201</v>
      </c>
      <c r="C7" s="983">
        <v>8270.4808182538964</v>
      </c>
      <c r="D7" s="983">
        <v>2398.5107920802502</v>
      </c>
      <c r="E7" s="983">
        <v>118.02914691497099</v>
      </c>
      <c r="F7" s="983">
        <v>1726.13453738415</v>
      </c>
      <c r="G7" s="986">
        <v>370.47641852434231</v>
      </c>
      <c r="H7" s="983">
        <v>434.37049986164698</v>
      </c>
      <c r="I7" s="987">
        <v>367.85714782285828</v>
      </c>
      <c r="J7" s="988">
        <v>50.792859177141587</v>
      </c>
      <c r="K7" s="987">
        <f t="shared" ref="K7:K15" si="0">SUM(B7:J7)</f>
        <v>27564.080812126464</v>
      </c>
      <c r="M7" s="848"/>
      <c r="N7" s="985"/>
      <c r="O7" s="848"/>
      <c r="P7" s="848"/>
      <c r="Q7" s="848"/>
      <c r="R7" s="848"/>
      <c r="S7" s="848"/>
      <c r="T7" s="848"/>
    </row>
    <row r="8" spans="1:20" x14ac:dyDescent="0.25">
      <c r="A8" s="800">
        <v>2018</v>
      </c>
      <c r="B8" s="983">
        <v>14944.29984949529</v>
      </c>
      <c r="C8" s="983">
        <v>8258.5140579199997</v>
      </c>
      <c r="D8" s="983">
        <v>2573.90517052</v>
      </c>
      <c r="E8" s="983">
        <v>122.68860826</v>
      </c>
      <c r="F8" s="983">
        <v>1545.47004143</v>
      </c>
      <c r="G8" s="986">
        <v>351.7664575</v>
      </c>
      <c r="H8" s="983">
        <v>484.36463219586602</v>
      </c>
      <c r="I8" s="987">
        <v>612.49575372353581</v>
      </c>
      <c r="J8" s="988">
        <v>10.91143831646426</v>
      </c>
      <c r="K8" s="987">
        <f t="shared" si="0"/>
        <v>28904.416009361154</v>
      </c>
      <c r="M8" s="848"/>
      <c r="N8" s="985"/>
      <c r="O8" s="848"/>
      <c r="P8" s="848"/>
      <c r="Q8" s="848"/>
      <c r="R8" s="848"/>
      <c r="S8" s="848"/>
      <c r="T8" s="848"/>
    </row>
    <row r="9" spans="1:20" x14ac:dyDescent="0.25">
      <c r="A9" s="800">
        <v>2019</v>
      </c>
      <c r="B9" s="983">
        <v>14015.41090766</v>
      </c>
      <c r="C9" s="983">
        <v>8555.1157122799996</v>
      </c>
      <c r="D9" s="983">
        <v>2114.0199884899998</v>
      </c>
      <c r="E9" s="983">
        <v>80.687839499999995</v>
      </c>
      <c r="F9" s="983">
        <v>1566.97425174</v>
      </c>
      <c r="G9" s="986">
        <v>382.3144423</v>
      </c>
      <c r="H9" s="983">
        <v>978.06279613999993</v>
      </c>
      <c r="I9" s="987">
        <v>655.93672013944627</v>
      </c>
      <c r="J9" s="988">
        <v>2.1621656499999991</v>
      </c>
      <c r="K9" s="987">
        <f t="shared" si="0"/>
        <v>28350.684823899443</v>
      </c>
      <c r="M9" s="842"/>
      <c r="N9" s="985"/>
      <c r="O9" s="848"/>
      <c r="P9" s="848"/>
      <c r="Q9" s="848"/>
      <c r="R9" s="848"/>
      <c r="S9" s="848"/>
      <c r="T9" s="848"/>
    </row>
    <row r="10" spans="1:20" x14ac:dyDescent="0.25">
      <c r="A10" s="800">
        <v>2020</v>
      </c>
      <c r="B10" s="983">
        <v>13035.51293796</v>
      </c>
      <c r="C10" s="983">
        <v>7829.5665440800003</v>
      </c>
      <c r="D10" s="983">
        <v>1707.15258324</v>
      </c>
      <c r="E10" s="983">
        <v>93.552143479999998</v>
      </c>
      <c r="F10" s="983">
        <v>1460.6263805399999</v>
      </c>
      <c r="G10" s="986">
        <v>366.66639351200001</v>
      </c>
      <c r="H10" s="983">
        <v>1146.607818125</v>
      </c>
      <c r="I10" s="987">
        <v>478.49343220918382</v>
      </c>
      <c r="J10" s="988">
        <v>5.5008721300000323</v>
      </c>
      <c r="K10" s="987">
        <f t="shared" si="0"/>
        <v>26123.679105276187</v>
      </c>
      <c r="M10" s="842"/>
      <c r="N10" s="985"/>
      <c r="O10" s="848"/>
      <c r="P10" s="848"/>
      <c r="Q10" s="848"/>
      <c r="R10" s="848"/>
      <c r="S10" s="848"/>
      <c r="T10" s="848"/>
    </row>
    <row r="11" spans="1:20" x14ac:dyDescent="0.25">
      <c r="A11" s="800">
        <v>2021</v>
      </c>
      <c r="B11" s="983">
        <v>20694.198436989998</v>
      </c>
      <c r="C11" s="983">
        <v>10184.99480196</v>
      </c>
      <c r="D11" s="983">
        <v>2685.08164197</v>
      </c>
      <c r="E11" s="983">
        <v>117.02853534</v>
      </c>
      <c r="F11" s="983">
        <v>2028.33491028</v>
      </c>
      <c r="G11" s="986">
        <v>885.89957017999996</v>
      </c>
      <c r="H11" s="983">
        <v>2256.78275033</v>
      </c>
      <c r="I11" s="987">
        <v>1045.280912477378</v>
      </c>
      <c r="J11" s="988">
        <v>3.150775267119549</v>
      </c>
      <c r="K11" s="987">
        <f t="shared" si="0"/>
        <v>39900.752334794495</v>
      </c>
      <c r="M11" s="842"/>
      <c r="N11" s="985"/>
      <c r="O11" s="848"/>
      <c r="P11" s="848"/>
      <c r="Q11" s="848"/>
      <c r="R11" s="848"/>
      <c r="S11" s="848"/>
      <c r="T11" s="848"/>
    </row>
    <row r="12" spans="1:20" x14ac:dyDescent="0.25">
      <c r="A12" s="800">
        <v>2022</v>
      </c>
      <c r="B12" s="983">
        <v>19678.556027459999</v>
      </c>
      <c r="C12" s="983">
        <v>10194.401980660001</v>
      </c>
      <c r="D12" s="983">
        <v>2842.4350614800001</v>
      </c>
      <c r="E12" s="983">
        <v>90.218522480000004</v>
      </c>
      <c r="F12" s="983">
        <v>1786.31710836</v>
      </c>
      <c r="G12" s="986">
        <v>782.91723198</v>
      </c>
      <c r="H12" s="983">
        <v>1749.76953927</v>
      </c>
      <c r="I12" s="987">
        <v>1149.5758205112311</v>
      </c>
      <c r="J12" s="988">
        <v>3.817415415704581</v>
      </c>
      <c r="K12" s="987">
        <f t="shared" si="0"/>
        <v>38278.008707616929</v>
      </c>
      <c r="M12" s="842"/>
      <c r="N12" s="985"/>
      <c r="O12" s="848"/>
      <c r="P12" s="848"/>
      <c r="Q12" s="848"/>
      <c r="R12" s="848"/>
      <c r="S12" s="848"/>
      <c r="T12" s="848"/>
    </row>
    <row r="13" spans="1:20" x14ac:dyDescent="0.25">
      <c r="A13" s="800">
        <v>2023</v>
      </c>
      <c r="B13" s="983">
        <v>23143.294076089998</v>
      </c>
      <c r="C13" s="983">
        <v>11072.930207560001</v>
      </c>
      <c r="D13" s="983">
        <v>2230.9440367100001</v>
      </c>
      <c r="E13" s="983">
        <v>97.918753809999998</v>
      </c>
      <c r="F13" s="983">
        <v>1958.5700018</v>
      </c>
      <c r="G13" s="986">
        <v>653.96606158999998</v>
      </c>
      <c r="H13" s="983">
        <v>1695.11764595</v>
      </c>
      <c r="I13" s="987">
        <v>1394.1452395825329</v>
      </c>
      <c r="J13" s="988">
        <v>6.0453817438323698</v>
      </c>
      <c r="K13" s="987">
        <f t="shared" si="0"/>
        <v>42252.931404836367</v>
      </c>
      <c r="M13" s="842"/>
      <c r="N13" s="985"/>
      <c r="O13" s="848"/>
      <c r="P13" s="848"/>
      <c r="Q13" s="848"/>
      <c r="R13" s="848"/>
      <c r="S13" s="848"/>
      <c r="T13" s="848"/>
    </row>
    <row r="14" spans="1:20" x14ac:dyDescent="0.25">
      <c r="A14" s="800">
        <v>2024</v>
      </c>
      <c r="B14" s="983">
        <v>23507.203925040001</v>
      </c>
      <c r="C14" s="983">
        <v>15628.58151993</v>
      </c>
      <c r="D14" s="983">
        <v>2284.2600861199999</v>
      </c>
      <c r="E14" s="983">
        <v>128.67314471</v>
      </c>
      <c r="F14" s="983">
        <v>2503.1403952400001</v>
      </c>
      <c r="G14" s="983">
        <v>914.41795006999996</v>
      </c>
      <c r="H14" s="983">
        <v>1768.86720042</v>
      </c>
      <c r="I14" s="987">
        <v>1596.74849498455</v>
      </c>
      <c r="J14" s="988">
        <v>2.9670848683851081</v>
      </c>
      <c r="K14" s="987">
        <f t="shared" si="0"/>
        <v>48334.859801382932</v>
      </c>
      <c r="M14" s="842"/>
      <c r="N14" s="985"/>
      <c r="O14" s="848"/>
      <c r="P14" s="848"/>
      <c r="Q14" s="848"/>
      <c r="R14" s="848"/>
      <c r="S14" s="848"/>
      <c r="T14" s="848"/>
    </row>
    <row r="15" spans="1:20" x14ac:dyDescent="0.25">
      <c r="A15" s="800">
        <v>2025</v>
      </c>
      <c r="B15" s="983">
        <v>28921.776362609999</v>
      </c>
      <c r="C15" s="983">
        <v>23312.92859082</v>
      </c>
      <c r="D15" s="983">
        <v>2771.6905297500002</v>
      </c>
      <c r="E15" s="983">
        <v>184.19504382</v>
      </c>
      <c r="F15" s="983">
        <v>3312.9604666199998</v>
      </c>
      <c r="G15" s="983">
        <v>1154.9563881399999</v>
      </c>
      <c r="H15" s="983">
        <v>1404.92367962</v>
      </c>
      <c r="I15" s="987">
        <v>1661.5196162469581</v>
      </c>
      <c r="J15" s="988">
        <v>13.266549743392281</v>
      </c>
      <c r="K15" s="987">
        <f t="shared" si="0"/>
        <v>62738.217227370355</v>
      </c>
      <c r="M15" s="842"/>
      <c r="N15" s="985"/>
      <c r="O15" s="848"/>
      <c r="P15" s="848"/>
      <c r="Q15" s="848"/>
      <c r="R15" s="848"/>
      <c r="S15" s="848"/>
      <c r="T15" s="848"/>
    </row>
    <row r="16" spans="1:20" ht="26.25" x14ac:dyDescent="0.25">
      <c r="A16" s="989" t="s">
        <v>883</v>
      </c>
      <c r="B16" s="990">
        <f>SUM(B17:B22)</f>
        <v>19455.03749943</v>
      </c>
      <c r="C16" s="990">
        <f t="shared" ref="C16:J16" si="1">SUM(C17:C22)</f>
        <v>15807.539253789999</v>
      </c>
      <c r="D16" s="990">
        <f t="shared" si="1"/>
        <v>1437.9783908500001</v>
      </c>
      <c r="E16" s="990">
        <f t="shared" si="1"/>
        <v>177.18964890000001</v>
      </c>
      <c r="F16" s="990">
        <f t="shared" si="1"/>
        <v>2981.7978376399956</v>
      </c>
      <c r="G16" s="990">
        <f t="shared" si="1"/>
        <v>469.82145028000002</v>
      </c>
      <c r="H16" s="990">
        <f t="shared" si="1"/>
        <v>897.85231570999997</v>
      </c>
      <c r="I16" s="990">
        <f t="shared" si="1"/>
        <v>990.25933350652394</v>
      </c>
      <c r="J16" s="990">
        <f t="shared" si="1"/>
        <v>3.0934011400000623</v>
      </c>
      <c r="K16" s="990">
        <f>SUM(K17:K22)</f>
        <v>42220.569131246513</v>
      </c>
    </row>
    <row r="17" spans="1:11" x14ac:dyDescent="0.25">
      <c r="A17" s="800" t="s">
        <v>180</v>
      </c>
      <c r="B17" s="991">
        <v>3434.1306686100002</v>
      </c>
      <c r="C17" s="991">
        <v>2718.7263848900002</v>
      </c>
      <c r="D17" s="991">
        <v>262.29398459999999</v>
      </c>
      <c r="E17" s="991">
        <v>28.586341740000002</v>
      </c>
      <c r="F17" s="991">
        <v>442.19823070000001</v>
      </c>
      <c r="G17" s="991">
        <v>68.338217450000002</v>
      </c>
      <c r="H17" s="991">
        <v>192.19309999999999</v>
      </c>
      <c r="I17" s="991">
        <v>120.934539802901</v>
      </c>
      <c r="J17" s="992">
        <v>7.9673070000026797E-2</v>
      </c>
      <c r="K17" s="991">
        <f>SUM(B17:J17)</f>
        <v>7267.4811408629012</v>
      </c>
    </row>
    <row r="18" spans="1:11" x14ac:dyDescent="0.25">
      <c r="A18" s="800" t="s">
        <v>181</v>
      </c>
      <c r="B18" s="991">
        <v>3260.6872239600002</v>
      </c>
      <c r="C18" s="991">
        <v>2568.8375394</v>
      </c>
      <c r="D18" s="991">
        <v>237.90461472999999</v>
      </c>
      <c r="E18" s="991">
        <v>30.117568129999999</v>
      </c>
      <c r="F18" s="991">
        <v>392.89757904999902</v>
      </c>
      <c r="G18" s="991">
        <v>84.297133040000006</v>
      </c>
      <c r="H18" s="991">
        <v>169.19271413999999</v>
      </c>
      <c r="I18" s="991">
        <v>149.39410737471999</v>
      </c>
      <c r="J18" s="992">
        <v>1.3884512299999701</v>
      </c>
      <c r="K18" s="991">
        <f t="shared" ref="K18:K22" si="2">SUM(B18:J18)</f>
        <v>6894.7169310547188</v>
      </c>
    </row>
    <row r="19" spans="1:11" x14ac:dyDescent="0.25">
      <c r="A19" s="800" t="s">
        <v>771</v>
      </c>
      <c r="B19" s="991">
        <v>3808.27354229</v>
      </c>
      <c r="C19" s="991">
        <v>2691.2717505400001</v>
      </c>
      <c r="D19" s="991">
        <v>261.10438197000002</v>
      </c>
      <c r="E19" s="991">
        <v>31.988484270000001</v>
      </c>
      <c r="F19" s="991">
        <v>490.44453751999902</v>
      </c>
      <c r="G19" s="991">
        <v>64.738805380000002</v>
      </c>
      <c r="H19" s="991">
        <v>131.83335008</v>
      </c>
      <c r="I19" s="991">
        <v>204.14307707804599</v>
      </c>
      <c r="J19" s="992">
        <v>3.2241769999998802E-2</v>
      </c>
      <c r="K19" s="991">
        <f t="shared" si="2"/>
        <v>7683.8301708980453</v>
      </c>
    </row>
    <row r="20" spans="1:11" x14ac:dyDescent="0.25">
      <c r="A20" s="800" t="s">
        <v>825</v>
      </c>
      <c r="B20" s="991">
        <v>3048.7144013799998</v>
      </c>
      <c r="C20" s="991">
        <v>2786.6782937399998</v>
      </c>
      <c r="D20" s="991">
        <v>214.60455985999999</v>
      </c>
      <c r="E20" s="991">
        <v>26.959122470000001</v>
      </c>
      <c r="F20" s="991">
        <v>548.24914235999904</v>
      </c>
      <c r="G20" s="991">
        <v>58.091147489999997</v>
      </c>
      <c r="H20" s="991">
        <v>115.47246588</v>
      </c>
      <c r="I20" s="991">
        <v>164.646608316352</v>
      </c>
      <c r="J20" s="992">
        <v>0.13965791000000399</v>
      </c>
      <c r="K20" s="991">
        <f t="shared" si="2"/>
        <v>6963.5553994063512</v>
      </c>
    </row>
    <row r="21" spans="1:11" x14ac:dyDescent="0.25">
      <c r="A21" s="800" t="s">
        <v>829</v>
      </c>
      <c r="B21" s="991">
        <v>3277.7078625200002</v>
      </c>
      <c r="C21" s="991">
        <v>2387.5156140099998</v>
      </c>
      <c r="D21" s="991">
        <v>286.73089234000003</v>
      </c>
      <c r="E21" s="991">
        <v>28.20812561</v>
      </c>
      <c r="F21" s="991">
        <v>559.41034891999902</v>
      </c>
      <c r="G21" s="991">
        <v>92.32879269</v>
      </c>
      <c r="H21" s="991">
        <v>172.65689907000001</v>
      </c>
      <c r="I21" s="991">
        <v>175.672546546327</v>
      </c>
      <c r="J21" s="992">
        <v>1.4460328600000201</v>
      </c>
      <c r="K21" s="991">
        <f t="shared" si="2"/>
        <v>6981.6771145663251</v>
      </c>
    </row>
    <row r="22" spans="1:11" x14ac:dyDescent="0.25">
      <c r="A22" s="800" t="s">
        <v>852</v>
      </c>
      <c r="B22" s="991">
        <v>2625.5238006700001</v>
      </c>
      <c r="C22" s="991">
        <v>2654.5096712099999</v>
      </c>
      <c r="D22" s="991">
        <v>175.33995734999999</v>
      </c>
      <c r="E22" s="991">
        <v>31.33000668</v>
      </c>
      <c r="F22" s="991">
        <v>548.59799908999901</v>
      </c>
      <c r="G22" s="991">
        <v>102.02735423</v>
      </c>
      <c r="H22" s="991">
        <v>116.50378653999999</v>
      </c>
      <c r="I22" s="991">
        <v>175.468454388178</v>
      </c>
      <c r="J22" s="992">
        <v>7.3443000000423799E-3</v>
      </c>
      <c r="K22" s="991">
        <f t="shared" si="2"/>
        <v>6429.3083744581772</v>
      </c>
    </row>
    <row r="23" spans="1:11" x14ac:dyDescent="0.25">
      <c r="A23" s="800"/>
      <c r="B23" s="991"/>
      <c r="C23" s="991"/>
      <c r="D23" s="991"/>
      <c r="E23" s="991"/>
      <c r="F23" s="991"/>
      <c r="G23" s="991"/>
      <c r="H23" s="991"/>
      <c r="I23" s="991"/>
      <c r="J23" s="991"/>
      <c r="K23" s="991"/>
    </row>
    <row r="24" spans="1:11" x14ac:dyDescent="0.25">
      <c r="A24" s="993" t="s">
        <v>884</v>
      </c>
      <c r="B24" s="994"/>
      <c r="C24" s="994"/>
      <c r="D24" s="994"/>
      <c r="E24" s="994"/>
      <c r="F24" s="994"/>
      <c r="G24" s="994"/>
      <c r="H24" s="994"/>
      <c r="I24" s="994"/>
      <c r="J24" s="994"/>
      <c r="K24" s="994"/>
    </row>
    <row r="25" spans="1:11" x14ac:dyDescent="0.25">
      <c r="A25" s="800" t="s">
        <v>848</v>
      </c>
      <c r="B25" s="991">
        <v>2225.2399103500002</v>
      </c>
      <c r="C25" s="991">
        <v>1830.71310896</v>
      </c>
      <c r="D25" s="991">
        <v>226.03670725999999</v>
      </c>
      <c r="E25" s="991">
        <v>16.103676740000001</v>
      </c>
      <c r="F25" s="991">
        <v>211.57889682000001</v>
      </c>
      <c r="G25" s="991">
        <v>94.378288279999893</v>
      </c>
      <c r="H25" s="991">
        <v>14.04634516</v>
      </c>
      <c r="I25" s="991">
        <v>137.257898574818</v>
      </c>
      <c r="J25" s="991">
        <v>1.48793939000001</v>
      </c>
      <c r="K25" s="991">
        <f>SUM(B25:J25)</f>
        <v>4756.842771534818</v>
      </c>
    </row>
    <row r="26" spans="1:11" x14ac:dyDescent="0.25">
      <c r="A26" s="800" t="s">
        <v>849</v>
      </c>
      <c r="B26" s="991">
        <v>2625.5238006700001</v>
      </c>
      <c r="C26" s="991">
        <v>2654.5096712099999</v>
      </c>
      <c r="D26" s="991">
        <v>175.33995734999999</v>
      </c>
      <c r="E26" s="991">
        <v>31.33000668</v>
      </c>
      <c r="F26" s="991">
        <v>548.59799908999901</v>
      </c>
      <c r="G26" s="991">
        <v>102.02735423</v>
      </c>
      <c r="H26" s="991">
        <v>116.50378653999999</v>
      </c>
      <c r="I26" s="991">
        <v>175.468454388178</v>
      </c>
      <c r="J26" s="992">
        <v>7.3443000000423799E-3</v>
      </c>
      <c r="K26" s="991">
        <f>SUM(B26:J26)</f>
        <v>6429.3083744581772</v>
      </c>
    </row>
    <row r="27" spans="1:11" x14ac:dyDescent="0.25">
      <c r="A27" s="995" t="s">
        <v>239</v>
      </c>
      <c r="B27" s="996">
        <f>B26/B25-1</f>
        <v>0.1798834761403505</v>
      </c>
      <c r="C27" s="996">
        <f t="shared" ref="C27:J27" si="3">C26/C25-1</f>
        <v>0.44998670639223537</v>
      </c>
      <c r="D27" s="996">
        <f t="shared" si="3"/>
        <v>-0.22428547347261507</v>
      </c>
      <c r="E27" s="996">
        <f t="shared" si="3"/>
        <v>0.94551885174018957</v>
      </c>
      <c r="F27" s="996">
        <f t="shared" si="3"/>
        <v>1.5928767345673269</v>
      </c>
      <c r="G27" s="996">
        <f t="shared" si="3"/>
        <v>8.1046881538124449E-2</v>
      </c>
      <c r="H27" s="996">
        <f t="shared" si="3"/>
        <v>7.2942420403970765</v>
      </c>
      <c r="I27" s="996">
        <f t="shared" si="3"/>
        <v>0.27838511451879611</v>
      </c>
      <c r="J27" s="996">
        <f t="shared" si="3"/>
        <v>-0.99506411346496959</v>
      </c>
      <c r="K27" s="996">
        <f>K26/K25-1</f>
        <v>0.35159152472549149</v>
      </c>
    </row>
    <row r="28" spans="1:11" x14ac:dyDescent="0.25">
      <c r="A28" s="977"/>
      <c r="B28" s="997"/>
      <c r="C28" s="997"/>
      <c r="D28" s="997"/>
      <c r="E28" s="997"/>
      <c r="F28" s="997"/>
      <c r="G28" s="997"/>
      <c r="H28" s="997"/>
      <c r="I28" s="997"/>
      <c r="J28" s="997"/>
      <c r="K28" s="997"/>
    </row>
    <row r="29" spans="1:11" x14ac:dyDescent="0.25">
      <c r="A29" s="993" t="s">
        <v>885</v>
      </c>
      <c r="B29" s="994"/>
      <c r="C29" s="994"/>
      <c r="D29" s="994"/>
      <c r="E29" s="994"/>
      <c r="F29" s="994"/>
      <c r="G29" s="994"/>
      <c r="H29" s="994"/>
      <c r="I29" s="994"/>
      <c r="J29" s="994"/>
      <c r="K29" s="994"/>
    </row>
    <row r="30" spans="1:11" x14ac:dyDescent="0.25">
      <c r="A30" s="800" t="s">
        <v>850</v>
      </c>
      <c r="B30" s="991">
        <v>12691.51623626</v>
      </c>
      <c r="C30" s="991">
        <v>9760.3485886800008</v>
      </c>
      <c r="D30" s="991">
        <v>1249.39669013</v>
      </c>
      <c r="E30" s="991">
        <v>75.9825783</v>
      </c>
      <c r="F30" s="991">
        <v>1396.7572337700001</v>
      </c>
      <c r="G30" s="991">
        <v>518.75324225999987</v>
      </c>
      <c r="H30" s="991">
        <v>489.05510354</v>
      </c>
      <c r="I30" s="991">
        <v>874.20581594934401</v>
      </c>
      <c r="J30" s="991">
        <v>4.5378298999999496</v>
      </c>
      <c r="K30" s="991">
        <f>SUM(B30:J30)</f>
        <v>27060.553318789345</v>
      </c>
    </row>
    <row r="31" spans="1:11" x14ac:dyDescent="0.25">
      <c r="A31" s="800" t="s">
        <v>851</v>
      </c>
      <c r="B31" s="991">
        <v>19455.03749943</v>
      </c>
      <c r="C31" s="991">
        <v>15807.539253790001</v>
      </c>
      <c r="D31" s="991">
        <v>1437.9783908500001</v>
      </c>
      <c r="E31" s="991">
        <v>177.18964890000001</v>
      </c>
      <c r="F31" s="991">
        <v>2981.797837639996</v>
      </c>
      <c r="G31" s="991">
        <v>469.82145028000002</v>
      </c>
      <c r="H31" s="991">
        <v>897.85231570999997</v>
      </c>
      <c r="I31" s="991">
        <v>990.25933350652394</v>
      </c>
      <c r="J31" s="991">
        <v>3.0934011400000618</v>
      </c>
      <c r="K31" s="991">
        <f>SUM(B31:J31)</f>
        <v>42220.569131246521</v>
      </c>
    </row>
    <row r="32" spans="1:11" x14ac:dyDescent="0.25">
      <c r="A32" s="995" t="s">
        <v>239</v>
      </c>
      <c r="B32" s="996">
        <f>B31/B30-1</f>
        <v>0.53291672462636419</v>
      </c>
      <c r="C32" s="996">
        <f t="shared" ref="C32:J32" si="4">C31/C30-1</f>
        <v>0.61956707899997543</v>
      </c>
      <c r="D32" s="996">
        <f t="shared" si="4"/>
        <v>0.15093821058576529</v>
      </c>
      <c r="E32" s="996">
        <f>E31/E30-1</f>
        <v>1.331977314594496</v>
      </c>
      <c r="F32" s="996">
        <f t="shared" si="4"/>
        <v>1.1348003543835592</v>
      </c>
      <c r="G32" s="996">
        <f t="shared" si="4"/>
        <v>-9.4325756436381303E-2</v>
      </c>
      <c r="H32" s="996">
        <f t="shared" si="4"/>
        <v>0.83589192549253144</v>
      </c>
      <c r="I32" s="996">
        <f t="shared" si="4"/>
        <v>0.13275308335846692</v>
      </c>
      <c r="J32" s="996">
        <f t="shared" si="4"/>
        <v>-0.31830826448560878</v>
      </c>
      <c r="K32" s="996">
        <f>K31/K30-1</f>
        <v>0.56022564039482892</v>
      </c>
    </row>
    <row r="33" spans="1:12" x14ac:dyDescent="0.25">
      <c r="A33" s="977"/>
      <c r="B33" s="997"/>
      <c r="C33" s="997"/>
      <c r="D33" s="997"/>
      <c r="E33" s="997"/>
      <c r="F33" s="997"/>
      <c r="G33" s="997"/>
      <c r="H33" s="997"/>
      <c r="I33" s="997"/>
      <c r="J33" s="997"/>
      <c r="K33" s="998"/>
    </row>
    <row r="34" spans="1:12" x14ac:dyDescent="0.25">
      <c r="A34" s="977"/>
      <c r="B34" s="999"/>
      <c r="C34" s="999"/>
      <c r="D34" s="999"/>
      <c r="E34" s="999"/>
      <c r="F34" s="999"/>
      <c r="G34" s="999"/>
      <c r="H34" s="999"/>
      <c r="I34" s="999"/>
      <c r="J34" s="999"/>
      <c r="K34" s="1000"/>
    </row>
    <row r="35" spans="1:12" x14ac:dyDescent="0.25">
      <c r="A35" s="993" t="s">
        <v>601</v>
      </c>
      <c r="B35" s="994"/>
      <c r="C35" s="994"/>
      <c r="D35" s="994"/>
      <c r="E35" s="994"/>
      <c r="F35" s="994"/>
      <c r="G35" s="994"/>
      <c r="H35" s="994"/>
      <c r="I35" s="994"/>
      <c r="J35" s="994"/>
      <c r="K35" s="978"/>
    </row>
    <row r="36" spans="1:12" x14ac:dyDescent="0.25">
      <c r="A36" s="800" t="s">
        <v>828</v>
      </c>
      <c r="B36" s="991">
        <v>3277.7078625200002</v>
      </c>
      <c r="C36" s="991">
        <v>2387.5156140099998</v>
      </c>
      <c r="D36" s="991">
        <v>286.73089234000003</v>
      </c>
      <c r="E36" s="991">
        <v>28.20812561</v>
      </c>
      <c r="F36" s="991">
        <v>559.41034891999902</v>
      </c>
      <c r="G36" s="991">
        <v>92.32879269</v>
      </c>
      <c r="H36" s="991">
        <v>172.65689907000001</v>
      </c>
      <c r="I36" s="991">
        <v>175.672546546327</v>
      </c>
      <c r="J36" s="991">
        <v>1.4460328600000201</v>
      </c>
      <c r="K36" s="991">
        <f>SUM(B36:J36)</f>
        <v>6981.6771145663251</v>
      </c>
    </row>
    <row r="37" spans="1:12" x14ac:dyDescent="0.25">
      <c r="A37" s="800" t="s">
        <v>849</v>
      </c>
      <c r="B37" s="991">
        <v>2625.5238006700001</v>
      </c>
      <c r="C37" s="991">
        <v>2654.5096712099999</v>
      </c>
      <c r="D37" s="991">
        <v>175.33995734999999</v>
      </c>
      <c r="E37" s="991">
        <v>31.33000668</v>
      </c>
      <c r="F37" s="991">
        <v>548.59799908999901</v>
      </c>
      <c r="G37" s="991">
        <v>102.02735423</v>
      </c>
      <c r="H37" s="991">
        <v>116.50378653999999</v>
      </c>
      <c r="I37" s="991">
        <v>175.468454388178</v>
      </c>
      <c r="J37" s="992">
        <v>7.3443000000423799E-3</v>
      </c>
      <c r="K37" s="991">
        <f>SUM(B37:J37)</f>
        <v>6429.3083744581772</v>
      </c>
    </row>
    <row r="38" spans="1:12" x14ac:dyDescent="0.25">
      <c r="A38" s="995" t="s">
        <v>239</v>
      </c>
      <c r="B38" s="996">
        <f>B37/B36-1</f>
        <v>-0.1989756528663239</v>
      </c>
      <c r="C38" s="996">
        <f>C37/C36-1</f>
        <v>0.11182924025010443</v>
      </c>
      <c r="D38" s="996">
        <f>D37/D36-1</f>
        <v>-0.38848599144983231</v>
      </c>
      <c r="E38" s="996">
        <f t="shared" ref="E38:J38" si="5">E37/E36-1</f>
        <v>0.11067311288819814</v>
      </c>
      <c r="F38" s="996">
        <f t="shared" si="5"/>
        <v>-1.9328119064787375E-2</v>
      </c>
      <c r="G38" s="996">
        <f t="shared" si="5"/>
        <v>0.10504373833375635</v>
      </c>
      <c r="H38" s="996">
        <f t="shared" si="5"/>
        <v>-0.32522947436484395</v>
      </c>
      <c r="I38" s="996">
        <f t="shared" si="5"/>
        <v>-1.1617760552879997E-3</v>
      </c>
      <c r="J38" s="996">
        <f t="shared" si="5"/>
        <v>-0.9949210697742773</v>
      </c>
      <c r="K38" s="996">
        <f>K37/K36-1</f>
        <v>-7.9116912891274427E-2</v>
      </c>
    </row>
    <row r="39" spans="1:12" x14ac:dyDescent="0.25">
      <c r="B39" s="848"/>
      <c r="C39" s="848"/>
      <c r="D39" s="848"/>
      <c r="E39" s="848"/>
      <c r="F39" s="848"/>
      <c r="G39" s="848"/>
      <c r="H39" s="848"/>
      <c r="I39" s="848"/>
      <c r="J39" s="848"/>
    </row>
    <row r="40" spans="1:12" x14ac:dyDescent="0.25">
      <c r="B40" s="848"/>
      <c r="C40" s="848"/>
      <c r="D40" s="848"/>
      <c r="E40" s="848"/>
      <c r="F40" s="848"/>
      <c r="G40" s="848"/>
      <c r="H40" s="848"/>
      <c r="I40" s="848"/>
      <c r="J40" s="848"/>
      <c r="K40" s="848"/>
      <c r="L40" s="848"/>
    </row>
    <row r="42" spans="1:12" x14ac:dyDescent="0.25">
      <c r="A42" s="1149" t="s">
        <v>602</v>
      </c>
      <c r="B42" s="1149"/>
      <c r="C42" s="1149"/>
      <c r="D42" s="1149"/>
      <c r="E42" s="1149"/>
      <c r="F42" s="1149"/>
      <c r="G42" s="1149"/>
      <c r="H42" s="1149"/>
      <c r="I42" s="1149"/>
      <c r="J42" s="1149"/>
      <c r="K42" s="1149"/>
    </row>
    <row r="46" spans="1:12" x14ac:dyDescent="0.25">
      <c r="A46" s="1002"/>
    </row>
    <row r="48" spans="1:12" x14ac:dyDescent="0.25">
      <c r="A48" s="1002"/>
    </row>
    <row r="57" spans="1:26" x14ac:dyDescent="0.25">
      <c r="A57" s="1003"/>
    </row>
    <row r="58" spans="1:26" s="974" customFormat="1" x14ac:dyDescent="0.25">
      <c r="A58" s="1004" t="s">
        <v>603</v>
      </c>
      <c r="B58" s="978"/>
      <c r="C58" s="978"/>
      <c r="D58" s="978"/>
      <c r="E58" s="978"/>
      <c r="F58" s="978"/>
      <c r="G58" s="978"/>
      <c r="H58" s="978"/>
      <c r="I58" s="978"/>
      <c r="J58" s="978"/>
      <c r="L58" s="975"/>
      <c r="M58" s="975"/>
      <c r="N58" s="975"/>
      <c r="O58" s="975"/>
      <c r="P58" s="975"/>
      <c r="Q58" s="975"/>
      <c r="R58" s="975"/>
      <c r="S58" s="975"/>
      <c r="T58" s="975"/>
      <c r="U58" s="975"/>
      <c r="V58" s="975"/>
      <c r="W58" s="975"/>
      <c r="X58" s="975"/>
      <c r="Y58" s="975"/>
      <c r="Z58" s="975"/>
    </row>
    <row r="59" spans="1:26" s="974" customFormat="1" x14ac:dyDescent="0.25">
      <c r="A59" s="1005" t="s">
        <v>179</v>
      </c>
      <c r="B59" s="1006" t="s">
        <v>594</v>
      </c>
      <c r="C59" s="1006" t="s">
        <v>595</v>
      </c>
      <c r="D59" s="1006" t="s">
        <v>596</v>
      </c>
      <c r="E59" s="1006" t="s">
        <v>597</v>
      </c>
      <c r="F59" s="1006" t="s">
        <v>598</v>
      </c>
      <c r="G59" s="1006" t="s">
        <v>599</v>
      </c>
      <c r="H59" s="1006" t="s">
        <v>238</v>
      </c>
      <c r="I59" s="1006" t="s">
        <v>600</v>
      </c>
      <c r="J59" s="978"/>
      <c r="L59" s="975"/>
      <c r="M59" s="975"/>
      <c r="N59" s="975"/>
      <c r="O59" s="975"/>
      <c r="P59" s="975"/>
      <c r="Q59" s="975"/>
      <c r="R59" s="975"/>
      <c r="S59" s="975"/>
      <c r="T59" s="975"/>
      <c r="U59" s="975"/>
      <c r="V59" s="975"/>
      <c r="W59" s="975"/>
      <c r="X59" s="975"/>
      <c r="Y59" s="975"/>
      <c r="Z59" s="975"/>
    </row>
    <row r="60" spans="1:26" s="974" customFormat="1" x14ac:dyDescent="0.25">
      <c r="A60" s="819"/>
      <c r="B60" s="1007" t="s">
        <v>604</v>
      </c>
      <c r="C60" s="1007" t="s">
        <v>605</v>
      </c>
      <c r="D60" s="1008" t="s">
        <v>604</v>
      </c>
      <c r="E60" s="1008" t="s">
        <v>606</v>
      </c>
      <c r="F60" s="1008" t="s">
        <v>604</v>
      </c>
      <c r="G60" s="1008" t="s">
        <v>604</v>
      </c>
      <c r="H60" s="1008" t="s">
        <v>607</v>
      </c>
      <c r="I60" s="1007" t="s">
        <v>604</v>
      </c>
      <c r="J60" s="978"/>
      <c r="L60" s="975"/>
      <c r="M60" s="975"/>
      <c r="N60" s="975"/>
      <c r="O60" s="975"/>
      <c r="P60" s="975"/>
      <c r="Q60" s="975"/>
      <c r="R60" s="975"/>
      <c r="S60" s="975"/>
      <c r="T60" s="975"/>
      <c r="U60" s="975"/>
      <c r="V60" s="975"/>
      <c r="W60" s="975"/>
      <c r="X60" s="975"/>
      <c r="Y60" s="975"/>
      <c r="Z60" s="975"/>
    </row>
    <row r="61" spans="1:26" s="974" customFormat="1" x14ac:dyDescent="0.25">
      <c r="A61" s="800">
        <v>2016</v>
      </c>
      <c r="B61" s="1009">
        <v>2318.045032841444</v>
      </c>
      <c r="C61" s="1009">
        <v>5936.5698070630169</v>
      </c>
      <c r="D61" s="991">
        <v>1102.9358423488629</v>
      </c>
      <c r="E61" s="992">
        <v>7.1565097302319751</v>
      </c>
      <c r="F61" s="991">
        <v>942.29859859551414</v>
      </c>
      <c r="G61" s="991">
        <v>18.915343</v>
      </c>
      <c r="H61" s="991">
        <v>7.3505416141</v>
      </c>
      <c r="I61" s="1009">
        <v>24.50051602202505</v>
      </c>
      <c r="J61" s="978"/>
      <c r="L61" s="975"/>
      <c r="M61" s="975"/>
      <c r="N61" s="975"/>
      <c r="O61" s="975"/>
      <c r="P61" s="975"/>
      <c r="Q61" s="975"/>
      <c r="R61" s="975"/>
      <c r="S61" s="975"/>
      <c r="T61" s="975"/>
      <c r="U61" s="975"/>
      <c r="V61" s="975"/>
      <c r="W61" s="975"/>
      <c r="X61" s="975"/>
      <c r="Y61" s="975"/>
      <c r="Z61" s="975"/>
    </row>
    <row r="62" spans="1:26" s="974" customFormat="1" x14ac:dyDescent="0.25">
      <c r="A62" s="800">
        <v>2017</v>
      </c>
      <c r="B62" s="1009">
        <v>2372.7364606992842</v>
      </c>
      <c r="C62" s="1009">
        <v>6563.9221310000003</v>
      </c>
      <c r="D62" s="991">
        <v>1236.5138629999999</v>
      </c>
      <c r="E62" s="992">
        <v>6.9465320000000004</v>
      </c>
      <c r="F62" s="991">
        <v>865.54154799999992</v>
      </c>
      <c r="G62" s="991">
        <v>18.107502</v>
      </c>
      <c r="H62" s="991">
        <v>7.5484892546999998</v>
      </c>
      <c r="I62" s="1009">
        <v>25.423540350680781</v>
      </c>
      <c r="J62" s="978"/>
      <c r="L62" s="975"/>
      <c r="M62" s="975"/>
      <c r="N62" s="975"/>
      <c r="O62" s="975"/>
      <c r="P62" s="975"/>
      <c r="Q62" s="975"/>
      <c r="R62" s="975"/>
      <c r="S62" s="975"/>
      <c r="T62" s="975"/>
      <c r="U62" s="975"/>
      <c r="V62" s="975"/>
      <c r="W62" s="975"/>
      <c r="X62" s="975"/>
      <c r="Y62" s="975"/>
      <c r="Z62" s="975"/>
    </row>
    <row r="63" spans="1:26" s="974" customFormat="1" x14ac:dyDescent="0.25">
      <c r="A63" s="800">
        <v>2018</v>
      </c>
      <c r="B63" s="1009">
        <v>2490.9900537847911</v>
      </c>
      <c r="C63" s="1009">
        <v>6513.3016529929719</v>
      </c>
      <c r="D63" s="991">
        <v>1208.0306522005469</v>
      </c>
      <c r="E63" s="992">
        <v>7.8107267458291503</v>
      </c>
      <c r="F63" s="991">
        <v>793.74422326126694</v>
      </c>
      <c r="G63" s="991">
        <v>17.110648719</v>
      </c>
      <c r="H63" s="991">
        <v>8.9993116224000005</v>
      </c>
      <c r="I63" s="1009">
        <v>27.171357639812079</v>
      </c>
      <c r="J63" s="1010"/>
      <c r="L63" s="975"/>
      <c r="M63" s="975"/>
      <c r="N63" s="975"/>
      <c r="O63" s="975"/>
      <c r="P63" s="975"/>
      <c r="Q63" s="975"/>
      <c r="R63" s="975"/>
      <c r="S63" s="975"/>
      <c r="T63" s="975"/>
      <c r="U63" s="975"/>
      <c r="V63" s="975"/>
      <c r="W63" s="975"/>
      <c r="X63" s="975"/>
      <c r="Y63" s="975"/>
      <c r="Z63" s="975"/>
    </row>
    <row r="64" spans="1:26" s="974" customFormat="1" x14ac:dyDescent="0.25">
      <c r="A64" s="800">
        <v>2019</v>
      </c>
      <c r="B64" s="1009">
        <v>2543.0688795802539</v>
      </c>
      <c r="C64" s="1009">
        <v>6139.6800270651038</v>
      </c>
      <c r="D64" s="991">
        <v>1194.60949780071</v>
      </c>
      <c r="E64" s="992">
        <v>4.7343134888126999</v>
      </c>
      <c r="F64" s="991">
        <v>835.96116070666812</v>
      </c>
      <c r="G64" s="992">
        <v>20.077339641999998</v>
      </c>
      <c r="H64" s="992">
        <v>9.6861424974041697</v>
      </c>
      <c r="I64" s="1009">
        <v>30.339354856170619</v>
      </c>
      <c r="J64" s="1010"/>
      <c r="L64" s="975"/>
      <c r="M64" s="975"/>
      <c r="N64" s="975"/>
      <c r="O64" s="975"/>
      <c r="P64" s="975"/>
      <c r="Q64" s="975"/>
      <c r="R64" s="975"/>
      <c r="S64" s="975"/>
      <c r="T64" s="975"/>
      <c r="U64" s="975"/>
      <c r="V64" s="975"/>
      <c r="W64" s="975"/>
      <c r="X64" s="975"/>
      <c r="Y64" s="975"/>
      <c r="Z64" s="975"/>
    </row>
    <row r="65" spans="1:26" s="974" customFormat="1" x14ac:dyDescent="0.25">
      <c r="A65" s="800">
        <v>2020</v>
      </c>
      <c r="B65" s="1009">
        <v>2133.964593067592</v>
      </c>
      <c r="C65" s="1009">
        <v>4426.6311021439542</v>
      </c>
      <c r="D65" s="991">
        <v>1169.9000123815449</v>
      </c>
      <c r="E65" s="992">
        <v>4.680094831895925</v>
      </c>
      <c r="F65" s="991">
        <v>746.20684186854862</v>
      </c>
      <c r="G65" s="992">
        <v>20.095348600000001</v>
      </c>
      <c r="H65" s="992">
        <v>9.6767570275193648</v>
      </c>
      <c r="I65" s="1009">
        <v>29.56865228604148</v>
      </c>
      <c r="J65" s="1010"/>
      <c r="L65" s="975"/>
      <c r="M65" s="975"/>
      <c r="N65" s="975"/>
      <c r="O65" s="975"/>
      <c r="P65" s="975"/>
      <c r="Q65" s="975"/>
      <c r="R65" s="975"/>
      <c r="S65" s="975"/>
      <c r="T65" s="975"/>
      <c r="U65" s="975"/>
      <c r="V65" s="975"/>
      <c r="W65" s="975"/>
      <c r="X65" s="975"/>
      <c r="Y65" s="975"/>
      <c r="Z65" s="975"/>
    </row>
    <row r="66" spans="1:26" s="974" customFormat="1" x14ac:dyDescent="0.25">
      <c r="A66" s="800">
        <v>2021</v>
      </c>
      <c r="B66" s="1009">
        <v>2224.1539945686618</v>
      </c>
      <c r="C66" s="1009">
        <v>5663.260269844599</v>
      </c>
      <c r="D66" s="991">
        <v>1215.582122169579</v>
      </c>
      <c r="E66" s="992">
        <v>4.6418586206411252</v>
      </c>
      <c r="F66" s="991">
        <v>863.31795709489188</v>
      </c>
      <c r="G66" s="991">
        <v>25.548352000000001</v>
      </c>
      <c r="H66" s="991">
        <v>12.3560166019651</v>
      </c>
      <c r="I66" s="1009">
        <v>32.597042292064089</v>
      </c>
      <c r="J66" s="978"/>
      <c r="L66" s="975"/>
      <c r="M66" s="975"/>
      <c r="N66" s="975"/>
      <c r="O66" s="975"/>
      <c r="P66" s="975"/>
      <c r="Q66" s="975"/>
      <c r="R66" s="975"/>
      <c r="S66" s="975"/>
      <c r="T66" s="975"/>
      <c r="U66" s="975"/>
      <c r="V66" s="975"/>
      <c r="W66" s="975"/>
      <c r="X66" s="975"/>
      <c r="Y66" s="975"/>
      <c r="Z66" s="975"/>
    </row>
    <row r="67" spans="1:26" s="974" customFormat="1" x14ac:dyDescent="0.25">
      <c r="A67" s="800">
        <v>2022</v>
      </c>
      <c r="B67" s="1009">
        <v>2362.395678505773</v>
      </c>
      <c r="C67" s="1009">
        <v>5665.060800111426</v>
      </c>
      <c r="D67" s="991">
        <v>1159.8266088051139</v>
      </c>
      <c r="E67" s="992">
        <v>4.2071969278023751</v>
      </c>
      <c r="F67" s="991">
        <v>788.32240836668825</v>
      </c>
      <c r="G67" s="991">
        <v>26.684910299999999</v>
      </c>
      <c r="H67" s="991">
        <v>13.222433054810701</v>
      </c>
      <c r="I67" s="1009">
        <v>29.481467272762782</v>
      </c>
      <c r="J67" s="978"/>
      <c r="L67" s="975"/>
      <c r="M67" s="975"/>
      <c r="N67" s="975"/>
      <c r="O67" s="975"/>
      <c r="P67" s="975"/>
      <c r="Q67" s="975"/>
      <c r="R67" s="975"/>
      <c r="S67" s="975"/>
      <c r="T67" s="975"/>
      <c r="U67" s="975"/>
      <c r="V67" s="975"/>
      <c r="W67" s="975"/>
      <c r="X67" s="975"/>
      <c r="Y67" s="975"/>
      <c r="Z67" s="975"/>
    </row>
    <row r="68" spans="1:26" s="974" customFormat="1" x14ac:dyDescent="0.25">
      <c r="A68" s="800">
        <v>2023</v>
      </c>
      <c r="B68" s="1009">
        <v>2816.6327172692891</v>
      </c>
      <c r="C68" s="1009">
        <v>5688.9526952789456</v>
      </c>
      <c r="D68" s="991">
        <v>1283.661460149998</v>
      </c>
      <c r="E68" s="992">
        <v>4.2499310251349254</v>
      </c>
      <c r="F68" s="991">
        <v>843.17035073531417</v>
      </c>
      <c r="G68" s="991">
        <v>24.921071228999999</v>
      </c>
      <c r="H68" s="991">
        <v>12.935174533719801</v>
      </c>
      <c r="I68" s="1009">
        <v>32.765921681901617</v>
      </c>
      <c r="J68" s="978"/>
      <c r="L68" s="975"/>
      <c r="M68" s="975"/>
      <c r="N68" s="975"/>
      <c r="O68" s="975"/>
      <c r="P68" s="975"/>
      <c r="Q68" s="975"/>
      <c r="R68" s="975"/>
      <c r="S68" s="975"/>
      <c r="T68" s="975"/>
      <c r="U68" s="975"/>
      <c r="V68" s="975"/>
      <c r="W68" s="975"/>
      <c r="X68" s="975"/>
      <c r="Y68" s="975"/>
      <c r="Z68" s="975"/>
    </row>
    <row r="69" spans="1:26" s="974" customFormat="1" x14ac:dyDescent="0.25">
      <c r="A69" s="800">
        <v>2024</v>
      </c>
      <c r="B69" s="1009">
        <v>2774.9062972622851</v>
      </c>
      <c r="C69" s="1009">
        <v>6513.7278012184579</v>
      </c>
      <c r="D69" s="991">
        <v>1119.672109260433</v>
      </c>
      <c r="E69" s="992">
        <v>4.8095670774323249</v>
      </c>
      <c r="F69" s="991">
        <v>980.85149486087528</v>
      </c>
      <c r="G69" s="991">
        <v>30.636413961999999</v>
      </c>
      <c r="H69" s="991">
        <v>15.08893191243388</v>
      </c>
      <c r="I69" s="1009">
        <v>40.671624832580157</v>
      </c>
      <c r="J69" s="978"/>
      <c r="L69" s="975"/>
      <c r="M69" s="975"/>
      <c r="N69" s="975"/>
      <c r="O69" s="975"/>
      <c r="P69" s="975"/>
      <c r="Q69" s="975"/>
      <c r="R69" s="975"/>
      <c r="S69" s="975"/>
      <c r="T69" s="975"/>
      <c r="U69" s="975"/>
      <c r="V69" s="975"/>
      <c r="W69" s="975"/>
      <c r="X69" s="975"/>
      <c r="Y69" s="975"/>
      <c r="Z69" s="975"/>
    </row>
    <row r="70" spans="1:26" s="974" customFormat="1" x14ac:dyDescent="0.25">
      <c r="A70" s="800">
        <v>2025</v>
      </c>
      <c r="B70" s="1009">
        <v>2691.5246817351408</v>
      </c>
      <c r="C70" s="1009">
        <v>6740.3405974722509</v>
      </c>
      <c r="D70" s="991">
        <v>1218.5783623086049</v>
      </c>
      <c r="E70" s="992">
        <v>4.5800411404614749</v>
      </c>
      <c r="F70" s="991">
        <v>1126.6203136457059</v>
      </c>
      <c r="G70" s="991">
        <v>32.825969399999998</v>
      </c>
      <c r="H70" s="991">
        <v>11.428409246300021</v>
      </c>
      <c r="I70" s="1009">
        <v>38.8458495284222</v>
      </c>
      <c r="J70" s="978"/>
      <c r="L70" s="975"/>
      <c r="M70" s="975"/>
      <c r="N70" s="975"/>
      <c r="O70" s="975"/>
      <c r="P70" s="975"/>
      <c r="Q70" s="975"/>
      <c r="R70" s="975"/>
      <c r="S70" s="975"/>
      <c r="T70" s="975"/>
      <c r="U70" s="975"/>
      <c r="V70" s="975"/>
      <c r="W70" s="975"/>
      <c r="X70" s="975"/>
      <c r="Y70" s="975"/>
      <c r="Z70" s="975"/>
    </row>
    <row r="71" spans="1:26" s="974" customFormat="1" ht="26.25" x14ac:dyDescent="0.25">
      <c r="A71" s="989" t="s">
        <v>883</v>
      </c>
      <c r="B71" s="990">
        <f>SUM(B72:B77)</f>
        <v>1324.9526653837602</v>
      </c>
      <c r="C71" s="990">
        <f t="shared" ref="C71:I71" si="6">SUM(C72:C77)</f>
        <v>3379.1757744136548</v>
      </c>
      <c r="D71" s="990">
        <f t="shared" si="6"/>
        <v>549.05087285873628</v>
      </c>
      <c r="E71" s="990">
        <f t="shared" si="6"/>
        <v>2.2144035176932499</v>
      </c>
      <c r="F71" s="990">
        <f t="shared" si="6"/>
        <v>782.65550919125292</v>
      </c>
      <c r="G71" s="990">
        <f t="shared" si="6"/>
        <v>9.3258512000000007</v>
      </c>
      <c r="H71" s="990">
        <f t="shared" si="6"/>
        <v>7.7880937767263196</v>
      </c>
      <c r="I71" s="990">
        <f t="shared" si="6"/>
        <v>18.453506075557989</v>
      </c>
      <c r="J71" s="1011"/>
      <c r="L71" s="975"/>
      <c r="M71" s="975"/>
      <c r="N71" s="975"/>
      <c r="O71" s="975"/>
      <c r="P71" s="975"/>
      <c r="Q71" s="975"/>
      <c r="R71" s="975"/>
      <c r="S71" s="975"/>
      <c r="T71" s="975"/>
      <c r="U71" s="975"/>
      <c r="V71" s="975"/>
      <c r="W71" s="975"/>
      <c r="X71" s="975"/>
      <c r="Y71" s="975"/>
      <c r="Z71" s="975"/>
    </row>
    <row r="72" spans="1:26" s="974" customFormat="1" x14ac:dyDescent="0.25">
      <c r="A72" s="1012" t="s">
        <v>180</v>
      </c>
      <c r="B72" s="991">
        <v>235.84182417608599</v>
      </c>
      <c r="C72" s="991">
        <v>574.412535136516</v>
      </c>
      <c r="D72" s="992">
        <v>101.475680696974</v>
      </c>
      <c r="E72" s="992">
        <v>0.34784091727807498</v>
      </c>
      <c r="F72" s="991">
        <v>106.75194556944101</v>
      </c>
      <c r="G72" s="992">
        <v>1.439441</v>
      </c>
      <c r="H72" s="991">
        <v>1.54804905990646</v>
      </c>
      <c r="I72" s="991">
        <v>2.3019902064294602</v>
      </c>
      <c r="J72" s="1009"/>
      <c r="L72" s="975"/>
      <c r="M72" s="975"/>
      <c r="N72" s="975"/>
      <c r="O72" s="975"/>
      <c r="P72" s="975"/>
      <c r="Q72" s="975"/>
      <c r="R72" s="975"/>
      <c r="S72" s="975"/>
      <c r="T72" s="975"/>
      <c r="U72" s="975"/>
      <c r="V72" s="975"/>
      <c r="W72" s="975"/>
      <c r="X72" s="975"/>
      <c r="Y72" s="975"/>
      <c r="Z72" s="975"/>
    </row>
    <row r="73" spans="1:26" s="974" customFormat="1" x14ac:dyDescent="0.25">
      <c r="A73" s="1013" t="s">
        <v>181</v>
      </c>
      <c r="B73" s="1009">
        <v>221.60350394984999</v>
      </c>
      <c r="C73" s="1009">
        <v>511.72378542747998</v>
      </c>
      <c r="D73" s="991">
        <v>92.629302636885598</v>
      </c>
      <c r="E73" s="992">
        <v>0.33604353116392499</v>
      </c>
      <c r="F73" s="991">
        <v>102.068449587505</v>
      </c>
      <c r="G73" s="991">
        <v>1.7330289999999999</v>
      </c>
      <c r="H73" s="991">
        <v>1.6234442088275101</v>
      </c>
      <c r="I73" s="991">
        <v>2.9229045554683402</v>
      </c>
      <c r="J73" s="1009"/>
      <c r="L73" s="975"/>
      <c r="M73" s="975"/>
      <c r="N73" s="975"/>
      <c r="O73" s="975"/>
      <c r="P73" s="975"/>
      <c r="Q73" s="975"/>
      <c r="R73" s="975"/>
      <c r="S73" s="975"/>
      <c r="T73" s="975"/>
      <c r="U73" s="975"/>
      <c r="V73" s="975"/>
      <c r="W73" s="975"/>
      <c r="X73" s="975"/>
      <c r="Y73" s="975"/>
      <c r="Z73" s="975"/>
    </row>
    <row r="74" spans="1:26" s="974" customFormat="1" x14ac:dyDescent="0.25">
      <c r="A74" s="1013" t="s">
        <v>771</v>
      </c>
      <c r="B74" s="1009">
        <v>258.22592667459702</v>
      </c>
      <c r="C74" s="1009">
        <v>554.26849274482697</v>
      </c>
      <c r="D74" s="991">
        <v>100.52099891216901</v>
      </c>
      <c r="E74" s="992">
        <v>0.383578374380175</v>
      </c>
      <c r="F74" s="991">
        <v>131.13188926112699</v>
      </c>
      <c r="G74" s="992">
        <v>1.3633346</v>
      </c>
      <c r="H74" s="1014">
        <v>1.12902342462187</v>
      </c>
      <c r="I74" s="991">
        <v>3.8011842629372099</v>
      </c>
      <c r="J74" s="1009"/>
      <c r="L74" s="975"/>
      <c r="M74" s="975"/>
      <c r="N74" s="975"/>
      <c r="O74" s="975"/>
      <c r="P74" s="975"/>
      <c r="Q74" s="975"/>
      <c r="R74" s="975"/>
      <c r="S74" s="975"/>
      <c r="T74" s="975"/>
      <c r="U74" s="975"/>
      <c r="V74" s="975"/>
      <c r="W74" s="975"/>
      <c r="X74" s="975"/>
      <c r="Y74" s="975"/>
      <c r="Z74" s="975"/>
    </row>
    <row r="75" spans="1:26" s="974" customFormat="1" x14ac:dyDescent="0.25">
      <c r="A75" s="1013" t="s">
        <v>825</v>
      </c>
      <c r="B75" s="1009">
        <v>209.78172023081399</v>
      </c>
      <c r="C75" s="1009">
        <v>590.47408426891695</v>
      </c>
      <c r="D75" s="991">
        <v>79.619733184459093</v>
      </c>
      <c r="E75" s="992">
        <v>0.331285867248375</v>
      </c>
      <c r="F75" s="991">
        <v>145.32300072049901</v>
      </c>
      <c r="G75" s="991">
        <v>1.1410638</v>
      </c>
      <c r="H75" s="991">
        <v>0.9622719537894</v>
      </c>
      <c r="I75" s="992">
        <v>3.1481309630157401</v>
      </c>
      <c r="J75" s="1009"/>
      <c r="L75" s="975"/>
      <c r="M75" s="975"/>
      <c r="N75" s="975"/>
      <c r="O75" s="975"/>
      <c r="P75" s="975"/>
      <c r="Q75" s="975"/>
      <c r="R75" s="975"/>
      <c r="S75" s="975"/>
      <c r="T75" s="975"/>
      <c r="U75" s="975"/>
      <c r="V75" s="975"/>
      <c r="W75" s="975"/>
      <c r="X75" s="975"/>
      <c r="Y75" s="975"/>
      <c r="Z75" s="975"/>
    </row>
    <row r="76" spans="1:26" s="974" customFormat="1" x14ac:dyDescent="0.25">
      <c r="A76" s="1013" t="s">
        <v>829</v>
      </c>
      <c r="B76" s="1009">
        <v>224.683624125259</v>
      </c>
      <c r="C76" s="1009">
        <v>520.47238583778596</v>
      </c>
      <c r="D76" s="991">
        <v>106.02241535409701</v>
      </c>
      <c r="E76" s="992">
        <v>0.387615862111725</v>
      </c>
      <c r="F76" s="991">
        <v>143.76081419112799</v>
      </c>
      <c r="G76" s="991">
        <v>1.763236</v>
      </c>
      <c r="H76" s="991">
        <v>1.40012535573747</v>
      </c>
      <c r="I76" s="991">
        <v>3.1687757175873101</v>
      </c>
      <c r="J76" s="1009"/>
      <c r="L76" s="975"/>
      <c r="M76" s="975"/>
      <c r="N76" s="975"/>
      <c r="O76" s="975"/>
      <c r="P76" s="975"/>
      <c r="Q76" s="975"/>
      <c r="R76" s="975"/>
      <c r="S76" s="975"/>
      <c r="T76" s="975"/>
      <c r="U76" s="975"/>
      <c r="V76" s="975"/>
      <c r="W76" s="975"/>
      <c r="X76" s="975"/>
      <c r="Y76" s="975"/>
      <c r="Z76" s="975"/>
    </row>
    <row r="77" spans="1:26" s="974" customFormat="1" ht="15" customHeight="1" x14ac:dyDescent="0.25">
      <c r="A77" s="1013" t="s">
        <v>852</v>
      </c>
      <c r="B77" s="1009">
        <v>174.81606622715401</v>
      </c>
      <c r="C77" s="1009">
        <v>627.82449099812902</v>
      </c>
      <c r="D77" s="991">
        <v>68.782742074151599</v>
      </c>
      <c r="E77" s="992">
        <v>0.42803896551097498</v>
      </c>
      <c r="F77" s="991">
        <v>153.61940986155301</v>
      </c>
      <c r="G77" s="991">
        <v>1.8857467999999999</v>
      </c>
      <c r="H77" s="1014">
        <v>1.12517977384361</v>
      </c>
      <c r="I77" s="992">
        <v>3.11052037011993</v>
      </c>
      <c r="J77" s="1009"/>
      <c r="L77" s="975"/>
      <c r="M77" s="975"/>
      <c r="N77" s="975"/>
      <c r="O77" s="975"/>
      <c r="P77" s="975"/>
      <c r="Q77" s="975"/>
      <c r="R77" s="975"/>
      <c r="S77" s="975"/>
      <c r="T77" s="975"/>
      <c r="U77" s="975"/>
      <c r="V77" s="975"/>
      <c r="W77" s="975"/>
      <c r="X77" s="975"/>
      <c r="Y77" s="975"/>
      <c r="Z77" s="975"/>
    </row>
    <row r="78" spans="1:26" s="974" customFormat="1" x14ac:dyDescent="0.25">
      <c r="A78" s="819"/>
      <c r="B78" s="1009"/>
      <c r="C78" s="1009"/>
      <c r="D78" s="1009"/>
      <c r="E78" s="1009"/>
      <c r="F78" s="1009"/>
      <c r="G78" s="1015"/>
      <c r="H78" s="1009"/>
      <c r="I78" s="1009"/>
      <c r="J78" s="1009"/>
      <c r="L78" s="975"/>
      <c r="M78" s="975"/>
      <c r="N78" s="975"/>
      <c r="O78" s="975"/>
      <c r="P78" s="975"/>
      <c r="Q78" s="975"/>
      <c r="R78" s="975"/>
      <c r="S78" s="975"/>
      <c r="T78" s="975"/>
      <c r="U78" s="975"/>
      <c r="V78" s="975"/>
      <c r="W78" s="975"/>
      <c r="X78" s="975"/>
      <c r="Y78" s="975"/>
      <c r="Z78" s="975"/>
    </row>
    <row r="79" spans="1:26" s="974" customFormat="1" x14ac:dyDescent="0.25">
      <c r="A79" s="993" t="s">
        <v>886</v>
      </c>
      <c r="B79" s="994"/>
      <c r="C79" s="994"/>
      <c r="D79" s="994"/>
      <c r="E79" s="994"/>
      <c r="F79" s="994"/>
      <c r="G79" s="994"/>
      <c r="H79" s="994"/>
      <c r="I79" s="994"/>
      <c r="J79" s="994"/>
      <c r="L79" s="975"/>
      <c r="M79" s="975"/>
      <c r="N79" s="975"/>
      <c r="O79" s="975"/>
      <c r="P79" s="975"/>
      <c r="Q79" s="975"/>
      <c r="R79" s="975"/>
      <c r="S79" s="975"/>
      <c r="T79" s="975"/>
      <c r="U79" s="975"/>
      <c r="V79" s="975"/>
      <c r="W79" s="975"/>
      <c r="X79" s="975"/>
      <c r="Y79" s="975"/>
      <c r="Z79" s="975"/>
    </row>
    <row r="80" spans="1:26" s="974" customFormat="1" x14ac:dyDescent="0.25">
      <c r="A80" s="800" t="s">
        <v>848</v>
      </c>
      <c r="B80" s="991">
        <v>210.31233634785301</v>
      </c>
      <c r="C80" s="991">
        <v>546.04725639244998</v>
      </c>
      <c r="D80" s="991">
        <v>102.962822188244</v>
      </c>
      <c r="E80" s="991">
        <v>0.47714083494187498</v>
      </c>
      <c r="F80" s="991">
        <v>74.939114745959998</v>
      </c>
      <c r="G80" s="991">
        <v>2.878082</v>
      </c>
      <c r="H80" s="991">
        <v>0.13501519110090901</v>
      </c>
      <c r="I80" s="991">
        <v>2.9986508001402301</v>
      </c>
      <c r="J80" s="994"/>
      <c r="L80" s="975"/>
      <c r="M80" s="975"/>
      <c r="N80" s="975"/>
      <c r="O80" s="975"/>
      <c r="P80" s="975"/>
      <c r="Q80" s="975"/>
      <c r="R80" s="975"/>
      <c r="S80" s="975"/>
      <c r="T80" s="975"/>
      <c r="U80" s="975"/>
      <c r="V80" s="975"/>
      <c r="W80" s="975"/>
      <c r="X80" s="975"/>
      <c r="Y80" s="975"/>
      <c r="Z80" s="975"/>
    </row>
    <row r="81" spans="1:26" s="974" customFormat="1" x14ac:dyDescent="0.25">
      <c r="A81" s="800" t="s">
        <v>849</v>
      </c>
      <c r="B81" s="991">
        <v>174.81606622715401</v>
      </c>
      <c r="C81" s="991">
        <v>627.82449099812902</v>
      </c>
      <c r="D81" s="991">
        <v>68.782742074151599</v>
      </c>
      <c r="E81" s="991">
        <v>0.42803896551097498</v>
      </c>
      <c r="F81" s="991">
        <v>153.61940986155301</v>
      </c>
      <c r="G81" s="991">
        <v>1.8857467999999999</v>
      </c>
      <c r="H81" s="991">
        <v>1.12517977384361</v>
      </c>
      <c r="I81" s="991">
        <v>3.11052037011993</v>
      </c>
      <c r="J81" s="994"/>
      <c r="L81" s="975"/>
      <c r="M81" s="975"/>
      <c r="N81" s="975"/>
      <c r="O81" s="975"/>
      <c r="P81" s="975"/>
      <c r="Q81" s="975"/>
      <c r="R81" s="975"/>
      <c r="S81" s="975"/>
      <c r="T81" s="975"/>
      <c r="U81" s="975"/>
      <c r="V81" s="975"/>
      <c r="W81" s="975"/>
      <c r="X81" s="975"/>
      <c r="Y81" s="975"/>
      <c r="Z81" s="975"/>
    </row>
    <row r="82" spans="1:26" s="974" customFormat="1" x14ac:dyDescent="0.25">
      <c r="A82" s="995" t="s">
        <v>239</v>
      </c>
      <c r="B82" s="996">
        <f>B81/B80-1</f>
        <v>-0.16877883027265106</v>
      </c>
      <c r="C82" s="996">
        <f t="shared" ref="C82:I82" si="7">C81/C80-1</f>
        <v>0.14976219301229277</v>
      </c>
      <c r="D82" s="996">
        <f t="shared" si="7"/>
        <v>-0.33196526073850163</v>
      </c>
      <c r="E82" s="996">
        <f t="shared" si="7"/>
        <v>-0.10290854572713648</v>
      </c>
      <c r="F82" s="996">
        <f t="shared" si="7"/>
        <v>1.0499229325341704</v>
      </c>
      <c r="G82" s="996">
        <f t="shared" si="7"/>
        <v>-0.34479045419831678</v>
      </c>
      <c r="H82" s="996">
        <f t="shared" si="7"/>
        <v>7.3337272248325149</v>
      </c>
      <c r="I82" s="996">
        <f t="shared" si="7"/>
        <v>3.7306634695333019E-2</v>
      </c>
      <c r="J82" s="994"/>
      <c r="L82" s="975"/>
      <c r="M82" s="975"/>
      <c r="N82" s="975"/>
      <c r="O82" s="975"/>
      <c r="P82" s="975"/>
      <c r="Q82" s="975"/>
      <c r="R82" s="975"/>
      <c r="S82" s="975"/>
      <c r="T82" s="975"/>
      <c r="U82" s="975"/>
      <c r="V82" s="975"/>
      <c r="W82" s="975"/>
      <c r="X82" s="975"/>
      <c r="Y82" s="975"/>
      <c r="Z82" s="975"/>
    </row>
    <row r="83" spans="1:26" s="974" customFormat="1" x14ac:dyDescent="0.25">
      <c r="A83" s="977"/>
      <c r="B83" s="997"/>
      <c r="C83" s="997"/>
      <c r="D83" s="997"/>
      <c r="E83" s="997"/>
      <c r="F83" s="997"/>
      <c r="G83" s="997"/>
      <c r="H83" s="997"/>
      <c r="I83" s="997"/>
      <c r="J83" s="994"/>
      <c r="L83" s="975"/>
      <c r="M83" s="975"/>
      <c r="N83" s="975"/>
      <c r="O83" s="975"/>
      <c r="P83" s="975"/>
      <c r="Q83" s="975"/>
      <c r="R83" s="975"/>
      <c r="S83" s="975"/>
      <c r="T83" s="975"/>
      <c r="U83" s="975"/>
      <c r="V83" s="975"/>
      <c r="W83" s="975"/>
      <c r="X83" s="975"/>
      <c r="Y83" s="975"/>
      <c r="Z83" s="975"/>
    </row>
    <row r="84" spans="1:26" s="974" customFormat="1" x14ac:dyDescent="0.25">
      <c r="A84" s="993" t="s">
        <v>887</v>
      </c>
      <c r="B84" s="994"/>
      <c r="C84" s="994"/>
      <c r="D84" s="994"/>
      <c r="E84" s="994"/>
      <c r="F84" s="994"/>
      <c r="G84" s="994"/>
      <c r="H84" s="994"/>
      <c r="I84" s="994"/>
      <c r="J84" s="994"/>
      <c r="L84" s="975"/>
      <c r="M84" s="975"/>
      <c r="N84" s="975"/>
      <c r="O84" s="975"/>
      <c r="P84" s="975"/>
      <c r="Q84" s="975"/>
      <c r="R84" s="975"/>
      <c r="S84" s="975"/>
      <c r="T84" s="975"/>
      <c r="U84" s="975"/>
      <c r="V84" s="975"/>
      <c r="W84" s="975"/>
      <c r="X84" s="975"/>
      <c r="Y84" s="975"/>
      <c r="Z84" s="975"/>
    </row>
    <row r="85" spans="1:26" s="974" customFormat="1" x14ac:dyDescent="0.25">
      <c r="A85" s="800" t="s">
        <v>850</v>
      </c>
      <c r="B85" s="1016">
        <v>1303.75447173207</v>
      </c>
      <c r="C85" s="1016">
        <v>3179.121654762881</v>
      </c>
      <c r="D85" s="1016">
        <v>557.90850530755972</v>
      </c>
      <c r="E85" s="1016">
        <v>2.3320873793177999</v>
      </c>
      <c r="F85" s="1016">
        <v>520.89147482395595</v>
      </c>
      <c r="G85" s="1016">
        <v>16.0810195</v>
      </c>
      <c r="H85" s="1016">
        <v>4.4727731679612601</v>
      </c>
      <c r="I85" s="1016">
        <v>21.103658246736</v>
      </c>
      <c r="J85" s="994"/>
      <c r="L85" s="975"/>
      <c r="M85" s="975"/>
      <c r="N85" s="975"/>
      <c r="O85" s="975"/>
      <c r="P85" s="975"/>
      <c r="Q85" s="975"/>
      <c r="R85" s="975"/>
      <c r="S85" s="975"/>
      <c r="T85" s="975"/>
      <c r="U85" s="975"/>
      <c r="V85" s="975"/>
      <c r="W85" s="975"/>
      <c r="X85" s="975"/>
      <c r="Y85" s="975"/>
      <c r="Z85" s="975"/>
    </row>
    <row r="86" spans="1:26" s="1019" customFormat="1" x14ac:dyDescent="0.25">
      <c r="A86" s="800" t="s">
        <v>851</v>
      </c>
      <c r="B86" s="1017">
        <v>1324.9526653837599</v>
      </c>
      <c r="C86" s="1017">
        <v>3379.1757744136548</v>
      </c>
      <c r="D86" s="1017">
        <v>549.05087285873628</v>
      </c>
      <c r="E86" s="1017">
        <v>2.2144035176932499</v>
      </c>
      <c r="F86" s="1017">
        <v>782.65550919125292</v>
      </c>
      <c r="G86" s="1017">
        <v>9.3258512000000007</v>
      </c>
      <c r="H86" s="1017">
        <v>7.7880937767263196</v>
      </c>
      <c r="I86" s="1017">
        <v>18.453506075557989</v>
      </c>
      <c r="J86" s="1018"/>
      <c r="L86" s="1020"/>
      <c r="M86" s="1020"/>
      <c r="N86" s="1020"/>
      <c r="O86" s="1020"/>
      <c r="P86" s="1020"/>
      <c r="Q86" s="1020"/>
      <c r="R86" s="1020"/>
      <c r="S86" s="1020"/>
      <c r="T86" s="1020"/>
      <c r="U86" s="1020"/>
      <c r="V86" s="1020"/>
      <c r="W86" s="1020"/>
      <c r="X86" s="1020"/>
      <c r="Y86" s="1020"/>
      <c r="Z86" s="1020"/>
    </row>
    <row r="87" spans="1:26" s="974" customFormat="1" x14ac:dyDescent="0.25">
      <c r="A87" s="995" t="s">
        <v>239</v>
      </c>
      <c r="B87" s="996">
        <f>B86/B85-1</f>
        <v>1.6259344923686081E-2</v>
      </c>
      <c r="C87" s="996">
        <f>C86/C85-1</f>
        <v>6.2927481668107133E-2</v>
      </c>
      <c r="D87" s="996">
        <f>D86/D85-1</f>
        <v>-1.587649653044898E-2</v>
      </c>
      <c r="E87" s="996">
        <f t="shared" ref="E87:I87" si="8">E86/E85-1</f>
        <v>-5.0462886883327562E-2</v>
      </c>
      <c r="F87" s="996">
        <f t="shared" si="8"/>
        <v>0.50253084763148514</v>
      </c>
      <c r="G87" s="996">
        <f t="shared" si="8"/>
        <v>-0.42007089786813578</v>
      </c>
      <c r="H87" s="996">
        <f t="shared" si="8"/>
        <v>0.7412226116255789</v>
      </c>
      <c r="I87" s="996">
        <f t="shared" si="8"/>
        <v>-0.12557785670111943</v>
      </c>
      <c r="J87" s="994"/>
      <c r="L87" s="975"/>
      <c r="M87" s="975"/>
      <c r="N87" s="975"/>
      <c r="O87" s="975"/>
      <c r="P87" s="975"/>
      <c r="Q87" s="975"/>
      <c r="R87" s="975"/>
      <c r="S87" s="975"/>
      <c r="T87" s="975"/>
      <c r="U87" s="975"/>
      <c r="V87" s="975"/>
      <c r="W87" s="975"/>
      <c r="X87" s="975"/>
      <c r="Y87" s="975"/>
      <c r="Z87" s="975"/>
    </row>
    <row r="88" spans="1:26" s="974" customFormat="1" x14ac:dyDescent="0.25">
      <c r="A88" s="977"/>
      <c r="B88" s="997"/>
      <c r="C88" s="997"/>
      <c r="D88" s="997"/>
      <c r="E88" s="997"/>
      <c r="F88" s="997"/>
      <c r="G88" s="997"/>
      <c r="H88" s="997"/>
      <c r="I88" s="997"/>
      <c r="J88" s="994"/>
      <c r="L88" s="975"/>
      <c r="M88" s="975"/>
      <c r="N88" s="975"/>
      <c r="O88" s="975"/>
      <c r="P88" s="975"/>
      <c r="Q88" s="975"/>
      <c r="R88" s="975"/>
      <c r="S88" s="975"/>
      <c r="T88" s="975"/>
      <c r="U88" s="975"/>
      <c r="V88" s="975"/>
      <c r="W88" s="975"/>
      <c r="X88" s="975"/>
      <c r="Y88" s="975"/>
      <c r="Z88" s="975"/>
    </row>
    <row r="89" spans="1:26" s="974" customFormat="1" x14ac:dyDescent="0.25">
      <c r="A89" s="977"/>
      <c r="B89" s="1021"/>
      <c r="C89" s="1021"/>
      <c r="D89" s="1021"/>
      <c r="E89" s="1021"/>
      <c r="F89" s="1021"/>
      <c r="G89" s="1021"/>
      <c r="H89" s="1021"/>
      <c r="I89" s="1021"/>
      <c r="J89" s="994"/>
      <c r="L89" s="975"/>
      <c r="M89" s="975"/>
      <c r="N89" s="975"/>
      <c r="O89" s="975"/>
      <c r="P89" s="975"/>
      <c r="Q89" s="975"/>
      <c r="R89" s="975"/>
      <c r="S89" s="975"/>
      <c r="T89" s="975"/>
      <c r="U89" s="975"/>
      <c r="V89" s="975"/>
      <c r="W89" s="975"/>
      <c r="X89" s="975"/>
      <c r="Y89" s="975"/>
      <c r="Z89" s="975"/>
    </row>
    <row r="90" spans="1:26" s="974" customFormat="1" x14ac:dyDescent="0.25">
      <c r="A90" s="993" t="s">
        <v>608</v>
      </c>
      <c r="B90" s="994"/>
      <c r="C90" s="994"/>
      <c r="D90" s="994"/>
      <c r="E90" s="994"/>
      <c r="F90" s="994"/>
      <c r="G90" s="994"/>
      <c r="H90" s="994"/>
      <c r="I90" s="994"/>
      <c r="J90" s="994"/>
      <c r="L90" s="975"/>
      <c r="M90" s="975"/>
      <c r="N90" s="975"/>
      <c r="O90" s="975"/>
      <c r="P90" s="975"/>
      <c r="Q90" s="975"/>
      <c r="R90" s="975"/>
      <c r="S90" s="975"/>
      <c r="T90" s="975"/>
      <c r="U90" s="975"/>
      <c r="V90" s="975"/>
      <c r="W90" s="975"/>
      <c r="X90" s="975"/>
      <c r="Y90" s="975"/>
      <c r="Z90" s="975"/>
    </row>
    <row r="91" spans="1:26" s="974" customFormat="1" x14ac:dyDescent="0.25">
      <c r="A91" s="800" t="s">
        <v>828</v>
      </c>
      <c r="B91" s="991">
        <v>224.683624125259</v>
      </c>
      <c r="C91" s="991">
        <v>520.47238583778596</v>
      </c>
      <c r="D91" s="991">
        <v>106.02241535409701</v>
      </c>
      <c r="E91" s="992">
        <v>0.387615862111725</v>
      </c>
      <c r="F91" s="991">
        <v>143.76081419112799</v>
      </c>
      <c r="G91" s="991">
        <v>1.763236</v>
      </c>
      <c r="H91" s="991">
        <v>1.40012535573747</v>
      </c>
      <c r="I91" s="991">
        <v>3.1687757175873101</v>
      </c>
      <c r="J91" s="994"/>
      <c r="L91" s="975"/>
      <c r="M91" s="975"/>
      <c r="N91" s="975"/>
      <c r="O91" s="975"/>
      <c r="P91" s="975"/>
      <c r="Q91" s="975"/>
      <c r="R91" s="975"/>
      <c r="S91" s="975"/>
      <c r="T91" s="975"/>
      <c r="U91" s="975"/>
      <c r="V91" s="975"/>
      <c r="W91" s="975"/>
      <c r="X91" s="975"/>
      <c r="Y91" s="975"/>
      <c r="Z91" s="975"/>
    </row>
    <row r="92" spans="1:26" s="974" customFormat="1" x14ac:dyDescent="0.25">
      <c r="A92" s="800" t="s">
        <v>849</v>
      </c>
      <c r="B92" s="991">
        <v>174.81606622715401</v>
      </c>
      <c r="C92" s="991">
        <v>627.82449099812902</v>
      </c>
      <c r="D92" s="991">
        <v>68.782742074151599</v>
      </c>
      <c r="E92" s="992">
        <v>0.42803896551097498</v>
      </c>
      <c r="F92" s="991">
        <v>153.61940986155301</v>
      </c>
      <c r="G92" s="991">
        <v>1.8857467999999999</v>
      </c>
      <c r="H92" s="991">
        <v>1.12517977384361</v>
      </c>
      <c r="I92" s="991">
        <v>3.11052037011993</v>
      </c>
      <c r="J92" s="994"/>
      <c r="L92" s="975"/>
      <c r="M92" s="975"/>
      <c r="N92" s="975"/>
      <c r="O92" s="975"/>
      <c r="P92" s="975"/>
      <c r="Q92" s="975"/>
      <c r="R92" s="975"/>
      <c r="S92" s="975"/>
      <c r="T92" s="975"/>
      <c r="U92" s="975"/>
      <c r="V92" s="975"/>
      <c r="W92" s="975"/>
      <c r="X92" s="975"/>
      <c r="Y92" s="975"/>
      <c r="Z92" s="975"/>
    </row>
    <row r="93" spans="1:26" x14ac:dyDescent="0.25">
      <c r="A93" s="995" t="s">
        <v>239</v>
      </c>
      <c r="B93" s="996">
        <f>B92/B91-1</f>
        <v>-0.22194567179628677</v>
      </c>
      <c r="C93" s="996">
        <f t="shared" ref="C93:I93" si="9">C92/C91-1</f>
        <v>0.20625898334172366</v>
      </c>
      <c r="D93" s="996">
        <f t="shared" si="9"/>
        <v>-0.35124339655506975</v>
      </c>
      <c r="E93" s="996">
        <f t="shared" si="9"/>
        <v>0.10428650463122313</v>
      </c>
      <c r="F93" s="996">
        <f t="shared" si="9"/>
        <v>6.8576376155731422E-2</v>
      </c>
      <c r="G93" s="996">
        <f t="shared" si="9"/>
        <v>6.9480659423922786E-2</v>
      </c>
      <c r="H93" s="996">
        <f t="shared" si="9"/>
        <v>-0.1963721182301148</v>
      </c>
      <c r="I93" s="996">
        <f t="shared" si="9"/>
        <v>-1.8384181355610596E-2</v>
      </c>
      <c r="J93" s="978"/>
    </row>
    <row r="96" spans="1:26" s="974" customFormat="1" x14ac:dyDescent="0.25">
      <c r="A96" s="1149" t="s">
        <v>609</v>
      </c>
      <c r="B96" s="1149"/>
      <c r="C96" s="1149"/>
      <c r="D96" s="1149"/>
      <c r="E96" s="1149"/>
      <c r="F96" s="1149"/>
      <c r="G96" s="1149"/>
      <c r="H96" s="1149"/>
      <c r="I96" s="1149"/>
      <c r="L96" s="975"/>
      <c r="M96" s="975"/>
      <c r="N96" s="975"/>
      <c r="O96" s="975"/>
      <c r="P96" s="975"/>
      <c r="Q96" s="975"/>
      <c r="R96" s="975"/>
      <c r="S96" s="975"/>
      <c r="T96" s="975"/>
      <c r="U96" s="975"/>
      <c r="V96" s="975"/>
      <c r="W96" s="975"/>
      <c r="X96" s="975"/>
      <c r="Y96" s="975"/>
      <c r="Z96" s="975"/>
    </row>
    <row r="112" spans="1:11" ht="147" customHeight="1" x14ac:dyDescent="0.25">
      <c r="A112" s="1150" t="s">
        <v>888</v>
      </c>
      <c r="B112" s="1150"/>
      <c r="C112" s="1150"/>
      <c r="D112" s="1150"/>
      <c r="E112" s="1150"/>
      <c r="F112" s="1150"/>
      <c r="G112" s="1150"/>
      <c r="H112" s="1150"/>
      <c r="I112" s="1150"/>
      <c r="J112" s="1022"/>
      <c r="K112" s="1022"/>
    </row>
  </sheetData>
  <mergeCells count="3">
    <mergeCell ref="A42:K42"/>
    <mergeCell ref="A96:I96"/>
    <mergeCell ref="A112:I112"/>
  </mergeCells>
  <pageMargins left="0.7" right="0.7" top="0.75" bottom="0.75" header="0.3" footer="0.3"/>
  <pageSetup scale="3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853B-912D-4DE7-A7B7-69CA7C3521FB}">
  <sheetPr codeName="Hoja10">
    <tabColor rgb="FF002060"/>
  </sheetPr>
  <dimension ref="A1:X50"/>
  <sheetViews>
    <sheetView showGridLines="0" view="pageBreakPreview" zoomScaleNormal="100" zoomScaleSheetLayoutView="100" workbookViewId="0"/>
  </sheetViews>
  <sheetFormatPr baseColWidth="10" defaultColWidth="28.7109375" defaultRowHeight="12.75" x14ac:dyDescent="0.2"/>
  <cols>
    <col min="1" max="1" width="23.42578125" style="1023" customWidth="1"/>
    <col min="2" max="18" width="8.28515625" style="1023" customWidth="1"/>
    <col min="19" max="19" width="7.28515625" style="1023" customWidth="1"/>
    <col min="20" max="20" width="2.140625" style="1025" customWidth="1"/>
    <col min="21" max="21" width="7.7109375" style="1024" customWidth="1"/>
    <col min="22" max="22" width="10.5703125" style="1024" customWidth="1"/>
    <col min="23" max="23" width="13.7109375" style="1024" customWidth="1"/>
    <col min="24" max="250" width="28.7109375" style="1024"/>
    <col min="251" max="252" width="0" style="1024" hidden="1" customWidth="1"/>
    <col min="253" max="268" width="7.7109375" style="1024" customWidth="1"/>
    <col min="269" max="269" width="8.7109375" style="1024" customWidth="1"/>
    <col min="270" max="271" width="7.7109375" style="1024" customWidth="1"/>
    <col min="272" max="272" width="5.42578125" style="1024" customWidth="1"/>
    <col min="273" max="273" width="5.7109375" style="1024" customWidth="1"/>
    <col min="274" max="274" width="9.7109375" style="1024" customWidth="1"/>
    <col min="275" max="277" width="7.7109375" style="1024" customWidth="1"/>
    <col min="278" max="278" width="10.5703125" style="1024" customWidth="1"/>
    <col min="279" max="279" width="13.7109375" style="1024" customWidth="1"/>
    <col min="280" max="506" width="28.7109375" style="1024"/>
    <col min="507" max="508" width="0" style="1024" hidden="1" customWidth="1"/>
    <col min="509" max="524" width="7.7109375" style="1024" customWidth="1"/>
    <col min="525" max="525" width="8.7109375" style="1024" customWidth="1"/>
    <col min="526" max="527" width="7.7109375" style="1024" customWidth="1"/>
    <col min="528" max="528" width="5.42578125" style="1024" customWidth="1"/>
    <col min="529" max="529" width="5.7109375" style="1024" customWidth="1"/>
    <col min="530" max="530" width="9.7109375" style="1024" customWidth="1"/>
    <col min="531" max="533" width="7.7109375" style="1024" customWidth="1"/>
    <col min="534" max="534" width="10.5703125" style="1024" customWidth="1"/>
    <col min="535" max="535" width="13.7109375" style="1024" customWidth="1"/>
    <col min="536" max="762" width="28.7109375" style="1024"/>
    <col min="763" max="764" width="0" style="1024" hidden="1" customWidth="1"/>
    <col min="765" max="780" width="7.7109375" style="1024" customWidth="1"/>
    <col min="781" max="781" width="8.7109375" style="1024" customWidth="1"/>
    <col min="782" max="783" width="7.7109375" style="1024" customWidth="1"/>
    <col min="784" max="784" width="5.42578125" style="1024" customWidth="1"/>
    <col min="785" max="785" width="5.7109375" style="1024" customWidth="1"/>
    <col min="786" max="786" width="9.7109375" style="1024" customWidth="1"/>
    <col min="787" max="789" width="7.7109375" style="1024" customWidth="1"/>
    <col min="790" max="790" width="10.5703125" style="1024" customWidth="1"/>
    <col min="791" max="791" width="13.7109375" style="1024" customWidth="1"/>
    <col min="792" max="1018" width="28.7109375" style="1024"/>
    <col min="1019" max="1020" width="0" style="1024" hidden="1" customWidth="1"/>
    <col min="1021" max="1036" width="7.7109375" style="1024" customWidth="1"/>
    <col min="1037" max="1037" width="8.7109375" style="1024" customWidth="1"/>
    <col min="1038" max="1039" width="7.7109375" style="1024" customWidth="1"/>
    <col min="1040" max="1040" width="5.42578125" style="1024" customWidth="1"/>
    <col min="1041" max="1041" width="5.7109375" style="1024" customWidth="1"/>
    <col min="1042" max="1042" width="9.7109375" style="1024" customWidth="1"/>
    <col min="1043" max="1045" width="7.7109375" style="1024" customWidth="1"/>
    <col min="1046" max="1046" width="10.5703125" style="1024" customWidth="1"/>
    <col min="1047" max="1047" width="13.7109375" style="1024" customWidth="1"/>
    <col min="1048" max="1274" width="28.7109375" style="1024"/>
    <col min="1275" max="1276" width="0" style="1024" hidden="1" customWidth="1"/>
    <col min="1277" max="1292" width="7.7109375" style="1024" customWidth="1"/>
    <col min="1293" max="1293" width="8.7109375" style="1024" customWidth="1"/>
    <col min="1294" max="1295" width="7.7109375" style="1024" customWidth="1"/>
    <col min="1296" max="1296" width="5.42578125" style="1024" customWidth="1"/>
    <col min="1297" max="1297" width="5.7109375" style="1024" customWidth="1"/>
    <col min="1298" max="1298" width="9.7109375" style="1024" customWidth="1"/>
    <col min="1299" max="1301" width="7.7109375" style="1024" customWidth="1"/>
    <col min="1302" max="1302" width="10.5703125" style="1024" customWidth="1"/>
    <col min="1303" max="1303" width="13.7109375" style="1024" customWidth="1"/>
    <col min="1304" max="1530" width="28.7109375" style="1024"/>
    <col min="1531" max="1532" width="0" style="1024" hidden="1" customWidth="1"/>
    <col min="1533" max="1548" width="7.7109375" style="1024" customWidth="1"/>
    <col min="1549" max="1549" width="8.7109375" style="1024" customWidth="1"/>
    <col min="1550" max="1551" width="7.7109375" style="1024" customWidth="1"/>
    <col min="1552" max="1552" width="5.42578125" style="1024" customWidth="1"/>
    <col min="1553" max="1553" width="5.7109375" style="1024" customWidth="1"/>
    <col min="1554" max="1554" width="9.7109375" style="1024" customWidth="1"/>
    <col min="1555" max="1557" width="7.7109375" style="1024" customWidth="1"/>
    <col min="1558" max="1558" width="10.5703125" style="1024" customWidth="1"/>
    <col min="1559" max="1559" width="13.7109375" style="1024" customWidth="1"/>
    <col min="1560" max="1786" width="28.7109375" style="1024"/>
    <col min="1787" max="1788" width="0" style="1024" hidden="1" customWidth="1"/>
    <col min="1789" max="1804" width="7.7109375" style="1024" customWidth="1"/>
    <col min="1805" max="1805" width="8.7109375" style="1024" customWidth="1"/>
    <col min="1806" max="1807" width="7.7109375" style="1024" customWidth="1"/>
    <col min="1808" max="1808" width="5.42578125" style="1024" customWidth="1"/>
    <col min="1809" max="1809" width="5.7109375" style="1024" customWidth="1"/>
    <col min="1810" max="1810" width="9.7109375" style="1024" customWidth="1"/>
    <col min="1811" max="1813" width="7.7109375" style="1024" customWidth="1"/>
    <col min="1814" max="1814" width="10.5703125" style="1024" customWidth="1"/>
    <col min="1815" max="1815" width="13.7109375" style="1024" customWidth="1"/>
    <col min="1816" max="2042" width="28.7109375" style="1024"/>
    <col min="2043" max="2044" width="0" style="1024" hidden="1" customWidth="1"/>
    <col min="2045" max="2060" width="7.7109375" style="1024" customWidth="1"/>
    <col min="2061" max="2061" width="8.7109375" style="1024" customWidth="1"/>
    <col min="2062" max="2063" width="7.7109375" style="1024" customWidth="1"/>
    <col min="2064" max="2064" width="5.42578125" style="1024" customWidth="1"/>
    <col min="2065" max="2065" width="5.7109375" style="1024" customWidth="1"/>
    <col min="2066" max="2066" width="9.7109375" style="1024" customWidth="1"/>
    <col min="2067" max="2069" width="7.7109375" style="1024" customWidth="1"/>
    <col min="2070" max="2070" width="10.5703125" style="1024" customWidth="1"/>
    <col min="2071" max="2071" width="13.7109375" style="1024" customWidth="1"/>
    <col min="2072" max="2298" width="28.7109375" style="1024"/>
    <col min="2299" max="2300" width="0" style="1024" hidden="1" customWidth="1"/>
    <col min="2301" max="2316" width="7.7109375" style="1024" customWidth="1"/>
    <col min="2317" max="2317" width="8.7109375" style="1024" customWidth="1"/>
    <col min="2318" max="2319" width="7.7109375" style="1024" customWidth="1"/>
    <col min="2320" max="2320" width="5.42578125" style="1024" customWidth="1"/>
    <col min="2321" max="2321" width="5.7109375" style="1024" customWidth="1"/>
    <col min="2322" max="2322" width="9.7109375" style="1024" customWidth="1"/>
    <col min="2323" max="2325" width="7.7109375" style="1024" customWidth="1"/>
    <col min="2326" max="2326" width="10.5703125" style="1024" customWidth="1"/>
    <col min="2327" max="2327" width="13.7109375" style="1024" customWidth="1"/>
    <col min="2328" max="2554" width="28.7109375" style="1024"/>
    <col min="2555" max="2556" width="0" style="1024" hidden="1" customWidth="1"/>
    <col min="2557" max="2572" width="7.7109375" style="1024" customWidth="1"/>
    <col min="2573" max="2573" width="8.7109375" style="1024" customWidth="1"/>
    <col min="2574" max="2575" width="7.7109375" style="1024" customWidth="1"/>
    <col min="2576" max="2576" width="5.42578125" style="1024" customWidth="1"/>
    <col min="2577" max="2577" width="5.7109375" style="1024" customWidth="1"/>
    <col min="2578" max="2578" width="9.7109375" style="1024" customWidth="1"/>
    <col min="2579" max="2581" width="7.7109375" style="1024" customWidth="1"/>
    <col min="2582" max="2582" width="10.5703125" style="1024" customWidth="1"/>
    <col min="2583" max="2583" width="13.7109375" style="1024" customWidth="1"/>
    <col min="2584" max="2810" width="28.7109375" style="1024"/>
    <col min="2811" max="2812" width="0" style="1024" hidden="1" customWidth="1"/>
    <col min="2813" max="2828" width="7.7109375" style="1024" customWidth="1"/>
    <col min="2829" max="2829" width="8.7109375" style="1024" customWidth="1"/>
    <col min="2830" max="2831" width="7.7109375" style="1024" customWidth="1"/>
    <col min="2832" max="2832" width="5.42578125" style="1024" customWidth="1"/>
    <col min="2833" max="2833" width="5.7109375" style="1024" customWidth="1"/>
    <col min="2834" max="2834" width="9.7109375" style="1024" customWidth="1"/>
    <col min="2835" max="2837" width="7.7109375" style="1024" customWidth="1"/>
    <col min="2838" max="2838" width="10.5703125" style="1024" customWidth="1"/>
    <col min="2839" max="2839" width="13.7109375" style="1024" customWidth="1"/>
    <col min="2840" max="3066" width="28.7109375" style="1024"/>
    <col min="3067" max="3068" width="0" style="1024" hidden="1" customWidth="1"/>
    <col min="3069" max="3084" width="7.7109375" style="1024" customWidth="1"/>
    <col min="3085" max="3085" width="8.7109375" style="1024" customWidth="1"/>
    <col min="3086" max="3087" width="7.7109375" style="1024" customWidth="1"/>
    <col min="3088" max="3088" width="5.42578125" style="1024" customWidth="1"/>
    <col min="3089" max="3089" width="5.7109375" style="1024" customWidth="1"/>
    <col min="3090" max="3090" width="9.7109375" style="1024" customWidth="1"/>
    <col min="3091" max="3093" width="7.7109375" style="1024" customWidth="1"/>
    <col min="3094" max="3094" width="10.5703125" style="1024" customWidth="1"/>
    <col min="3095" max="3095" width="13.7109375" style="1024" customWidth="1"/>
    <col min="3096" max="3322" width="28.7109375" style="1024"/>
    <col min="3323" max="3324" width="0" style="1024" hidden="1" customWidth="1"/>
    <col min="3325" max="3340" width="7.7109375" style="1024" customWidth="1"/>
    <col min="3341" max="3341" width="8.7109375" style="1024" customWidth="1"/>
    <col min="3342" max="3343" width="7.7109375" style="1024" customWidth="1"/>
    <col min="3344" max="3344" width="5.42578125" style="1024" customWidth="1"/>
    <col min="3345" max="3345" width="5.7109375" style="1024" customWidth="1"/>
    <col min="3346" max="3346" width="9.7109375" style="1024" customWidth="1"/>
    <col min="3347" max="3349" width="7.7109375" style="1024" customWidth="1"/>
    <col min="3350" max="3350" width="10.5703125" style="1024" customWidth="1"/>
    <col min="3351" max="3351" width="13.7109375" style="1024" customWidth="1"/>
    <col min="3352" max="3578" width="28.7109375" style="1024"/>
    <col min="3579" max="3580" width="0" style="1024" hidden="1" customWidth="1"/>
    <col min="3581" max="3596" width="7.7109375" style="1024" customWidth="1"/>
    <col min="3597" max="3597" width="8.7109375" style="1024" customWidth="1"/>
    <col min="3598" max="3599" width="7.7109375" style="1024" customWidth="1"/>
    <col min="3600" max="3600" width="5.42578125" style="1024" customWidth="1"/>
    <col min="3601" max="3601" width="5.7109375" style="1024" customWidth="1"/>
    <col min="3602" max="3602" width="9.7109375" style="1024" customWidth="1"/>
    <col min="3603" max="3605" width="7.7109375" style="1024" customWidth="1"/>
    <col min="3606" max="3606" width="10.5703125" style="1024" customWidth="1"/>
    <col min="3607" max="3607" width="13.7109375" style="1024" customWidth="1"/>
    <col min="3608" max="3834" width="28.7109375" style="1024"/>
    <col min="3835" max="3836" width="0" style="1024" hidden="1" customWidth="1"/>
    <col min="3837" max="3852" width="7.7109375" style="1024" customWidth="1"/>
    <col min="3853" max="3853" width="8.7109375" style="1024" customWidth="1"/>
    <col min="3854" max="3855" width="7.7109375" style="1024" customWidth="1"/>
    <col min="3856" max="3856" width="5.42578125" style="1024" customWidth="1"/>
    <col min="3857" max="3857" width="5.7109375" style="1024" customWidth="1"/>
    <col min="3858" max="3858" width="9.7109375" style="1024" customWidth="1"/>
    <col min="3859" max="3861" width="7.7109375" style="1024" customWidth="1"/>
    <col min="3862" max="3862" width="10.5703125" style="1024" customWidth="1"/>
    <col min="3863" max="3863" width="13.7109375" style="1024" customWidth="1"/>
    <col min="3864" max="4090" width="28.7109375" style="1024"/>
    <col min="4091" max="4092" width="0" style="1024" hidden="1" customWidth="1"/>
    <col min="4093" max="4108" width="7.7109375" style="1024" customWidth="1"/>
    <col min="4109" max="4109" width="8.7109375" style="1024" customWidth="1"/>
    <col min="4110" max="4111" width="7.7109375" style="1024" customWidth="1"/>
    <col min="4112" max="4112" width="5.42578125" style="1024" customWidth="1"/>
    <col min="4113" max="4113" width="5.7109375" style="1024" customWidth="1"/>
    <col min="4114" max="4114" width="9.7109375" style="1024" customWidth="1"/>
    <col min="4115" max="4117" width="7.7109375" style="1024" customWidth="1"/>
    <col min="4118" max="4118" width="10.5703125" style="1024" customWidth="1"/>
    <col min="4119" max="4119" width="13.7109375" style="1024" customWidth="1"/>
    <col min="4120" max="4346" width="28.7109375" style="1024"/>
    <col min="4347" max="4348" width="0" style="1024" hidden="1" customWidth="1"/>
    <col min="4349" max="4364" width="7.7109375" style="1024" customWidth="1"/>
    <col min="4365" max="4365" width="8.7109375" style="1024" customWidth="1"/>
    <col min="4366" max="4367" width="7.7109375" style="1024" customWidth="1"/>
    <col min="4368" max="4368" width="5.42578125" style="1024" customWidth="1"/>
    <col min="4369" max="4369" width="5.7109375" style="1024" customWidth="1"/>
    <col min="4370" max="4370" width="9.7109375" style="1024" customWidth="1"/>
    <col min="4371" max="4373" width="7.7109375" style="1024" customWidth="1"/>
    <col min="4374" max="4374" width="10.5703125" style="1024" customWidth="1"/>
    <col min="4375" max="4375" width="13.7109375" style="1024" customWidth="1"/>
    <col min="4376" max="4602" width="28.7109375" style="1024"/>
    <col min="4603" max="4604" width="0" style="1024" hidden="1" customWidth="1"/>
    <col min="4605" max="4620" width="7.7109375" style="1024" customWidth="1"/>
    <col min="4621" max="4621" width="8.7109375" style="1024" customWidth="1"/>
    <col min="4622" max="4623" width="7.7109375" style="1024" customWidth="1"/>
    <col min="4624" max="4624" width="5.42578125" style="1024" customWidth="1"/>
    <col min="4625" max="4625" width="5.7109375" style="1024" customWidth="1"/>
    <col min="4626" max="4626" width="9.7109375" style="1024" customWidth="1"/>
    <col min="4627" max="4629" width="7.7109375" style="1024" customWidth="1"/>
    <col min="4630" max="4630" width="10.5703125" style="1024" customWidth="1"/>
    <col min="4631" max="4631" width="13.7109375" style="1024" customWidth="1"/>
    <col min="4632" max="4858" width="28.7109375" style="1024"/>
    <col min="4859" max="4860" width="0" style="1024" hidden="1" customWidth="1"/>
    <col min="4861" max="4876" width="7.7109375" style="1024" customWidth="1"/>
    <col min="4877" max="4877" width="8.7109375" style="1024" customWidth="1"/>
    <col min="4878" max="4879" width="7.7109375" style="1024" customWidth="1"/>
    <col min="4880" max="4880" width="5.42578125" style="1024" customWidth="1"/>
    <col min="4881" max="4881" width="5.7109375" style="1024" customWidth="1"/>
    <col min="4882" max="4882" width="9.7109375" style="1024" customWidth="1"/>
    <col min="4883" max="4885" width="7.7109375" style="1024" customWidth="1"/>
    <col min="4886" max="4886" width="10.5703125" style="1024" customWidth="1"/>
    <col min="4887" max="4887" width="13.7109375" style="1024" customWidth="1"/>
    <col min="4888" max="5114" width="28.7109375" style="1024"/>
    <col min="5115" max="5116" width="0" style="1024" hidden="1" customWidth="1"/>
    <col min="5117" max="5132" width="7.7109375" style="1024" customWidth="1"/>
    <col min="5133" max="5133" width="8.7109375" style="1024" customWidth="1"/>
    <col min="5134" max="5135" width="7.7109375" style="1024" customWidth="1"/>
    <col min="5136" max="5136" width="5.42578125" style="1024" customWidth="1"/>
    <col min="5137" max="5137" width="5.7109375" style="1024" customWidth="1"/>
    <col min="5138" max="5138" width="9.7109375" style="1024" customWidth="1"/>
    <col min="5139" max="5141" width="7.7109375" style="1024" customWidth="1"/>
    <col min="5142" max="5142" width="10.5703125" style="1024" customWidth="1"/>
    <col min="5143" max="5143" width="13.7109375" style="1024" customWidth="1"/>
    <col min="5144" max="5370" width="28.7109375" style="1024"/>
    <col min="5371" max="5372" width="0" style="1024" hidden="1" customWidth="1"/>
    <col min="5373" max="5388" width="7.7109375" style="1024" customWidth="1"/>
    <col min="5389" max="5389" width="8.7109375" style="1024" customWidth="1"/>
    <col min="5390" max="5391" width="7.7109375" style="1024" customWidth="1"/>
    <col min="5392" max="5392" width="5.42578125" style="1024" customWidth="1"/>
    <col min="5393" max="5393" width="5.7109375" style="1024" customWidth="1"/>
    <col min="5394" max="5394" width="9.7109375" style="1024" customWidth="1"/>
    <col min="5395" max="5397" width="7.7109375" style="1024" customWidth="1"/>
    <col min="5398" max="5398" width="10.5703125" style="1024" customWidth="1"/>
    <col min="5399" max="5399" width="13.7109375" style="1024" customWidth="1"/>
    <col min="5400" max="5626" width="28.7109375" style="1024"/>
    <col min="5627" max="5628" width="0" style="1024" hidden="1" customWidth="1"/>
    <col min="5629" max="5644" width="7.7109375" style="1024" customWidth="1"/>
    <col min="5645" max="5645" width="8.7109375" style="1024" customWidth="1"/>
    <col min="5646" max="5647" width="7.7109375" style="1024" customWidth="1"/>
    <col min="5648" max="5648" width="5.42578125" style="1024" customWidth="1"/>
    <col min="5649" max="5649" width="5.7109375" style="1024" customWidth="1"/>
    <col min="5650" max="5650" width="9.7109375" style="1024" customWidth="1"/>
    <col min="5651" max="5653" width="7.7109375" style="1024" customWidth="1"/>
    <col min="5654" max="5654" width="10.5703125" style="1024" customWidth="1"/>
    <col min="5655" max="5655" width="13.7109375" style="1024" customWidth="1"/>
    <col min="5656" max="5882" width="28.7109375" style="1024"/>
    <col min="5883" max="5884" width="0" style="1024" hidden="1" customWidth="1"/>
    <col min="5885" max="5900" width="7.7109375" style="1024" customWidth="1"/>
    <col min="5901" max="5901" width="8.7109375" style="1024" customWidth="1"/>
    <col min="5902" max="5903" width="7.7109375" style="1024" customWidth="1"/>
    <col min="5904" max="5904" width="5.42578125" style="1024" customWidth="1"/>
    <col min="5905" max="5905" width="5.7109375" style="1024" customWidth="1"/>
    <col min="5906" max="5906" width="9.7109375" style="1024" customWidth="1"/>
    <col min="5907" max="5909" width="7.7109375" style="1024" customWidth="1"/>
    <col min="5910" max="5910" width="10.5703125" style="1024" customWidth="1"/>
    <col min="5911" max="5911" width="13.7109375" style="1024" customWidth="1"/>
    <col min="5912" max="6138" width="28.7109375" style="1024"/>
    <col min="6139" max="6140" width="0" style="1024" hidden="1" customWidth="1"/>
    <col min="6141" max="6156" width="7.7109375" style="1024" customWidth="1"/>
    <col min="6157" max="6157" width="8.7109375" style="1024" customWidth="1"/>
    <col min="6158" max="6159" width="7.7109375" style="1024" customWidth="1"/>
    <col min="6160" max="6160" width="5.42578125" style="1024" customWidth="1"/>
    <col min="6161" max="6161" width="5.7109375" style="1024" customWidth="1"/>
    <col min="6162" max="6162" width="9.7109375" style="1024" customWidth="1"/>
    <col min="6163" max="6165" width="7.7109375" style="1024" customWidth="1"/>
    <col min="6166" max="6166" width="10.5703125" style="1024" customWidth="1"/>
    <col min="6167" max="6167" width="13.7109375" style="1024" customWidth="1"/>
    <col min="6168" max="6394" width="28.7109375" style="1024"/>
    <col min="6395" max="6396" width="0" style="1024" hidden="1" customWidth="1"/>
    <col min="6397" max="6412" width="7.7109375" style="1024" customWidth="1"/>
    <col min="6413" max="6413" width="8.7109375" style="1024" customWidth="1"/>
    <col min="6414" max="6415" width="7.7109375" style="1024" customWidth="1"/>
    <col min="6416" max="6416" width="5.42578125" style="1024" customWidth="1"/>
    <col min="6417" max="6417" width="5.7109375" style="1024" customWidth="1"/>
    <col min="6418" max="6418" width="9.7109375" style="1024" customWidth="1"/>
    <col min="6419" max="6421" width="7.7109375" style="1024" customWidth="1"/>
    <col min="6422" max="6422" width="10.5703125" style="1024" customWidth="1"/>
    <col min="6423" max="6423" width="13.7109375" style="1024" customWidth="1"/>
    <col min="6424" max="6650" width="28.7109375" style="1024"/>
    <col min="6651" max="6652" width="0" style="1024" hidden="1" customWidth="1"/>
    <col min="6653" max="6668" width="7.7109375" style="1024" customWidth="1"/>
    <col min="6669" max="6669" width="8.7109375" style="1024" customWidth="1"/>
    <col min="6670" max="6671" width="7.7109375" style="1024" customWidth="1"/>
    <col min="6672" max="6672" width="5.42578125" style="1024" customWidth="1"/>
    <col min="6673" max="6673" width="5.7109375" style="1024" customWidth="1"/>
    <col min="6674" max="6674" width="9.7109375" style="1024" customWidth="1"/>
    <col min="6675" max="6677" width="7.7109375" style="1024" customWidth="1"/>
    <col min="6678" max="6678" width="10.5703125" style="1024" customWidth="1"/>
    <col min="6679" max="6679" width="13.7109375" style="1024" customWidth="1"/>
    <col min="6680" max="6906" width="28.7109375" style="1024"/>
    <col min="6907" max="6908" width="0" style="1024" hidden="1" customWidth="1"/>
    <col min="6909" max="6924" width="7.7109375" style="1024" customWidth="1"/>
    <col min="6925" max="6925" width="8.7109375" style="1024" customWidth="1"/>
    <col min="6926" max="6927" width="7.7109375" style="1024" customWidth="1"/>
    <col min="6928" max="6928" width="5.42578125" style="1024" customWidth="1"/>
    <col min="6929" max="6929" width="5.7109375" style="1024" customWidth="1"/>
    <col min="6930" max="6930" width="9.7109375" style="1024" customWidth="1"/>
    <col min="6931" max="6933" width="7.7109375" style="1024" customWidth="1"/>
    <col min="6934" max="6934" width="10.5703125" style="1024" customWidth="1"/>
    <col min="6935" max="6935" width="13.7109375" style="1024" customWidth="1"/>
    <col min="6936" max="7162" width="28.7109375" style="1024"/>
    <col min="7163" max="7164" width="0" style="1024" hidden="1" customWidth="1"/>
    <col min="7165" max="7180" width="7.7109375" style="1024" customWidth="1"/>
    <col min="7181" max="7181" width="8.7109375" style="1024" customWidth="1"/>
    <col min="7182" max="7183" width="7.7109375" style="1024" customWidth="1"/>
    <col min="7184" max="7184" width="5.42578125" style="1024" customWidth="1"/>
    <col min="7185" max="7185" width="5.7109375" style="1024" customWidth="1"/>
    <col min="7186" max="7186" width="9.7109375" style="1024" customWidth="1"/>
    <col min="7187" max="7189" width="7.7109375" style="1024" customWidth="1"/>
    <col min="7190" max="7190" width="10.5703125" style="1024" customWidth="1"/>
    <col min="7191" max="7191" width="13.7109375" style="1024" customWidth="1"/>
    <col min="7192" max="7418" width="28.7109375" style="1024"/>
    <col min="7419" max="7420" width="0" style="1024" hidden="1" customWidth="1"/>
    <col min="7421" max="7436" width="7.7109375" style="1024" customWidth="1"/>
    <col min="7437" max="7437" width="8.7109375" style="1024" customWidth="1"/>
    <col min="7438" max="7439" width="7.7109375" style="1024" customWidth="1"/>
    <col min="7440" max="7440" width="5.42578125" style="1024" customWidth="1"/>
    <col min="7441" max="7441" width="5.7109375" style="1024" customWidth="1"/>
    <col min="7442" max="7442" width="9.7109375" style="1024" customWidth="1"/>
    <col min="7443" max="7445" width="7.7109375" style="1024" customWidth="1"/>
    <col min="7446" max="7446" width="10.5703125" style="1024" customWidth="1"/>
    <col min="7447" max="7447" width="13.7109375" style="1024" customWidth="1"/>
    <col min="7448" max="7674" width="28.7109375" style="1024"/>
    <col min="7675" max="7676" width="0" style="1024" hidden="1" customWidth="1"/>
    <col min="7677" max="7692" width="7.7109375" style="1024" customWidth="1"/>
    <col min="7693" max="7693" width="8.7109375" style="1024" customWidth="1"/>
    <col min="7694" max="7695" width="7.7109375" style="1024" customWidth="1"/>
    <col min="7696" max="7696" width="5.42578125" style="1024" customWidth="1"/>
    <col min="7697" max="7697" width="5.7109375" style="1024" customWidth="1"/>
    <col min="7698" max="7698" width="9.7109375" style="1024" customWidth="1"/>
    <col min="7699" max="7701" width="7.7109375" style="1024" customWidth="1"/>
    <col min="7702" max="7702" width="10.5703125" style="1024" customWidth="1"/>
    <col min="7703" max="7703" width="13.7109375" style="1024" customWidth="1"/>
    <col min="7704" max="7930" width="28.7109375" style="1024"/>
    <col min="7931" max="7932" width="0" style="1024" hidden="1" customWidth="1"/>
    <col min="7933" max="7948" width="7.7109375" style="1024" customWidth="1"/>
    <col min="7949" max="7949" width="8.7109375" style="1024" customWidth="1"/>
    <col min="7950" max="7951" width="7.7109375" style="1024" customWidth="1"/>
    <col min="7952" max="7952" width="5.42578125" style="1024" customWidth="1"/>
    <col min="7953" max="7953" width="5.7109375" style="1024" customWidth="1"/>
    <col min="7954" max="7954" width="9.7109375" style="1024" customWidth="1"/>
    <col min="7955" max="7957" width="7.7109375" style="1024" customWidth="1"/>
    <col min="7958" max="7958" width="10.5703125" style="1024" customWidth="1"/>
    <col min="7959" max="7959" width="13.7109375" style="1024" customWidth="1"/>
    <col min="7960" max="8186" width="28.7109375" style="1024"/>
    <col min="8187" max="8188" width="0" style="1024" hidden="1" customWidth="1"/>
    <col min="8189" max="8204" width="7.7109375" style="1024" customWidth="1"/>
    <col min="8205" max="8205" width="8.7109375" style="1024" customWidth="1"/>
    <col min="8206" max="8207" width="7.7109375" style="1024" customWidth="1"/>
    <col min="8208" max="8208" width="5.42578125" style="1024" customWidth="1"/>
    <col min="8209" max="8209" width="5.7109375" style="1024" customWidth="1"/>
    <col min="8210" max="8210" width="9.7109375" style="1024" customWidth="1"/>
    <col min="8211" max="8213" width="7.7109375" style="1024" customWidth="1"/>
    <col min="8214" max="8214" width="10.5703125" style="1024" customWidth="1"/>
    <col min="8215" max="8215" width="13.7109375" style="1024" customWidth="1"/>
    <col min="8216" max="8442" width="28.7109375" style="1024"/>
    <col min="8443" max="8444" width="0" style="1024" hidden="1" customWidth="1"/>
    <col min="8445" max="8460" width="7.7109375" style="1024" customWidth="1"/>
    <col min="8461" max="8461" width="8.7109375" style="1024" customWidth="1"/>
    <col min="8462" max="8463" width="7.7109375" style="1024" customWidth="1"/>
    <col min="8464" max="8464" width="5.42578125" style="1024" customWidth="1"/>
    <col min="8465" max="8465" width="5.7109375" style="1024" customWidth="1"/>
    <col min="8466" max="8466" width="9.7109375" style="1024" customWidth="1"/>
    <col min="8467" max="8469" width="7.7109375" style="1024" customWidth="1"/>
    <col min="8470" max="8470" width="10.5703125" style="1024" customWidth="1"/>
    <col min="8471" max="8471" width="13.7109375" style="1024" customWidth="1"/>
    <col min="8472" max="8698" width="28.7109375" style="1024"/>
    <col min="8699" max="8700" width="0" style="1024" hidden="1" customWidth="1"/>
    <col min="8701" max="8716" width="7.7109375" style="1024" customWidth="1"/>
    <col min="8717" max="8717" width="8.7109375" style="1024" customWidth="1"/>
    <col min="8718" max="8719" width="7.7109375" style="1024" customWidth="1"/>
    <col min="8720" max="8720" width="5.42578125" style="1024" customWidth="1"/>
    <col min="8721" max="8721" width="5.7109375" style="1024" customWidth="1"/>
    <col min="8722" max="8722" width="9.7109375" style="1024" customWidth="1"/>
    <col min="8723" max="8725" width="7.7109375" style="1024" customWidth="1"/>
    <col min="8726" max="8726" width="10.5703125" style="1024" customWidth="1"/>
    <col min="8727" max="8727" width="13.7109375" style="1024" customWidth="1"/>
    <col min="8728" max="8954" width="28.7109375" style="1024"/>
    <col min="8955" max="8956" width="0" style="1024" hidden="1" customWidth="1"/>
    <col min="8957" max="8972" width="7.7109375" style="1024" customWidth="1"/>
    <col min="8973" max="8973" width="8.7109375" style="1024" customWidth="1"/>
    <col min="8974" max="8975" width="7.7109375" style="1024" customWidth="1"/>
    <col min="8976" max="8976" width="5.42578125" style="1024" customWidth="1"/>
    <col min="8977" max="8977" width="5.7109375" style="1024" customWidth="1"/>
    <col min="8978" max="8978" width="9.7109375" style="1024" customWidth="1"/>
    <col min="8979" max="8981" width="7.7109375" style="1024" customWidth="1"/>
    <col min="8982" max="8982" width="10.5703125" style="1024" customWidth="1"/>
    <col min="8983" max="8983" width="13.7109375" style="1024" customWidth="1"/>
    <col min="8984" max="9210" width="28.7109375" style="1024"/>
    <col min="9211" max="9212" width="0" style="1024" hidden="1" customWidth="1"/>
    <col min="9213" max="9228" width="7.7109375" style="1024" customWidth="1"/>
    <col min="9229" max="9229" width="8.7109375" style="1024" customWidth="1"/>
    <col min="9230" max="9231" width="7.7109375" style="1024" customWidth="1"/>
    <col min="9232" max="9232" width="5.42578125" style="1024" customWidth="1"/>
    <col min="9233" max="9233" width="5.7109375" style="1024" customWidth="1"/>
    <col min="9234" max="9234" width="9.7109375" style="1024" customWidth="1"/>
    <col min="9235" max="9237" width="7.7109375" style="1024" customWidth="1"/>
    <col min="9238" max="9238" width="10.5703125" style="1024" customWidth="1"/>
    <col min="9239" max="9239" width="13.7109375" style="1024" customWidth="1"/>
    <col min="9240" max="9466" width="28.7109375" style="1024"/>
    <col min="9467" max="9468" width="0" style="1024" hidden="1" customWidth="1"/>
    <col min="9469" max="9484" width="7.7109375" style="1024" customWidth="1"/>
    <col min="9485" max="9485" width="8.7109375" style="1024" customWidth="1"/>
    <col min="9486" max="9487" width="7.7109375" style="1024" customWidth="1"/>
    <col min="9488" max="9488" width="5.42578125" style="1024" customWidth="1"/>
    <col min="9489" max="9489" width="5.7109375" style="1024" customWidth="1"/>
    <col min="9490" max="9490" width="9.7109375" style="1024" customWidth="1"/>
    <col min="9491" max="9493" width="7.7109375" style="1024" customWidth="1"/>
    <col min="9494" max="9494" width="10.5703125" style="1024" customWidth="1"/>
    <col min="9495" max="9495" width="13.7109375" style="1024" customWidth="1"/>
    <col min="9496" max="9722" width="28.7109375" style="1024"/>
    <col min="9723" max="9724" width="0" style="1024" hidden="1" customWidth="1"/>
    <col min="9725" max="9740" width="7.7109375" style="1024" customWidth="1"/>
    <col min="9741" max="9741" width="8.7109375" style="1024" customWidth="1"/>
    <col min="9742" max="9743" width="7.7109375" style="1024" customWidth="1"/>
    <col min="9744" max="9744" width="5.42578125" style="1024" customWidth="1"/>
    <col min="9745" max="9745" width="5.7109375" style="1024" customWidth="1"/>
    <col min="9746" max="9746" width="9.7109375" style="1024" customWidth="1"/>
    <col min="9747" max="9749" width="7.7109375" style="1024" customWidth="1"/>
    <col min="9750" max="9750" width="10.5703125" style="1024" customWidth="1"/>
    <col min="9751" max="9751" width="13.7109375" style="1024" customWidth="1"/>
    <col min="9752" max="9978" width="28.7109375" style="1024"/>
    <col min="9979" max="9980" width="0" style="1024" hidden="1" customWidth="1"/>
    <col min="9981" max="9996" width="7.7109375" style="1024" customWidth="1"/>
    <col min="9997" max="9997" width="8.7109375" style="1024" customWidth="1"/>
    <col min="9998" max="9999" width="7.7109375" style="1024" customWidth="1"/>
    <col min="10000" max="10000" width="5.42578125" style="1024" customWidth="1"/>
    <col min="10001" max="10001" width="5.7109375" style="1024" customWidth="1"/>
    <col min="10002" max="10002" width="9.7109375" style="1024" customWidth="1"/>
    <col min="10003" max="10005" width="7.7109375" style="1024" customWidth="1"/>
    <col min="10006" max="10006" width="10.5703125" style="1024" customWidth="1"/>
    <col min="10007" max="10007" width="13.7109375" style="1024" customWidth="1"/>
    <col min="10008" max="10234" width="28.7109375" style="1024"/>
    <col min="10235" max="10236" width="0" style="1024" hidden="1" customWidth="1"/>
    <col min="10237" max="10252" width="7.7109375" style="1024" customWidth="1"/>
    <col min="10253" max="10253" width="8.7109375" style="1024" customWidth="1"/>
    <col min="10254" max="10255" width="7.7109375" style="1024" customWidth="1"/>
    <col min="10256" max="10256" width="5.42578125" style="1024" customWidth="1"/>
    <col min="10257" max="10257" width="5.7109375" style="1024" customWidth="1"/>
    <col min="10258" max="10258" width="9.7109375" style="1024" customWidth="1"/>
    <col min="10259" max="10261" width="7.7109375" style="1024" customWidth="1"/>
    <col min="10262" max="10262" width="10.5703125" style="1024" customWidth="1"/>
    <col min="10263" max="10263" width="13.7109375" style="1024" customWidth="1"/>
    <col min="10264" max="10490" width="28.7109375" style="1024"/>
    <col min="10491" max="10492" width="0" style="1024" hidden="1" customWidth="1"/>
    <col min="10493" max="10508" width="7.7109375" style="1024" customWidth="1"/>
    <col min="10509" max="10509" width="8.7109375" style="1024" customWidth="1"/>
    <col min="10510" max="10511" width="7.7109375" style="1024" customWidth="1"/>
    <col min="10512" max="10512" width="5.42578125" style="1024" customWidth="1"/>
    <col min="10513" max="10513" width="5.7109375" style="1024" customWidth="1"/>
    <col min="10514" max="10514" width="9.7109375" style="1024" customWidth="1"/>
    <col min="10515" max="10517" width="7.7109375" style="1024" customWidth="1"/>
    <col min="10518" max="10518" width="10.5703125" style="1024" customWidth="1"/>
    <col min="10519" max="10519" width="13.7109375" style="1024" customWidth="1"/>
    <col min="10520" max="10746" width="28.7109375" style="1024"/>
    <col min="10747" max="10748" width="0" style="1024" hidden="1" customWidth="1"/>
    <col min="10749" max="10764" width="7.7109375" style="1024" customWidth="1"/>
    <col min="10765" max="10765" width="8.7109375" style="1024" customWidth="1"/>
    <col min="10766" max="10767" width="7.7109375" style="1024" customWidth="1"/>
    <col min="10768" max="10768" width="5.42578125" style="1024" customWidth="1"/>
    <col min="10769" max="10769" width="5.7109375" style="1024" customWidth="1"/>
    <col min="10770" max="10770" width="9.7109375" style="1024" customWidth="1"/>
    <col min="10771" max="10773" width="7.7109375" style="1024" customWidth="1"/>
    <col min="10774" max="10774" width="10.5703125" style="1024" customWidth="1"/>
    <col min="10775" max="10775" width="13.7109375" style="1024" customWidth="1"/>
    <col min="10776" max="11002" width="28.7109375" style="1024"/>
    <col min="11003" max="11004" width="0" style="1024" hidden="1" customWidth="1"/>
    <col min="11005" max="11020" width="7.7109375" style="1024" customWidth="1"/>
    <col min="11021" max="11021" width="8.7109375" style="1024" customWidth="1"/>
    <col min="11022" max="11023" width="7.7109375" style="1024" customWidth="1"/>
    <col min="11024" max="11024" width="5.42578125" style="1024" customWidth="1"/>
    <col min="11025" max="11025" width="5.7109375" style="1024" customWidth="1"/>
    <col min="11026" max="11026" width="9.7109375" style="1024" customWidth="1"/>
    <col min="11027" max="11029" width="7.7109375" style="1024" customWidth="1"/>
    <col min="11030" max="11030" width="10.5703125" style="1024" customWidth="1"/>
    <col min="11031" max="11031" width="13.7109375" style="1024" customWidth="1"/>
    <col min="11032" max="11258" width="28.7109375" style="1024"/>
    <col min="11259" max="11260" width="0" style="1024" hidden="1" customWidth="1"/>
    <col min="11261" max="11276" width="7.7109375" style="1024" customWidth="1"/>
    <col min="11277" max="11277" width="8.7109375" style="1024" customWidth="1"/>
    <col min="11278" max="11279" width="7.7109375" style="1024" customWidth="1"/>
    <col min="11280" max="11280" width="5.42578125" style="1024" customWidth="1"/>
    <col min="11281" max="11281" width="5.7109375" style="1024" customWidth="1"/>
    <col min="11282" max="11282" width="9.7109375" style="1024" customWidth="1"/>
    <col min="11283" max="11285" width="7.7109375" style="1024" customWidth="1"/>
    <col min="11286" max="11286" width="10.5703125" style="1024" customWidth="1"/>
    <col min="11287" max="11287" width="13.7109375" style="1024" customWidth="1"/>
    <col min="11288" max="11514" width="28.7109375" style="1024"/>
    <col min="11515" max="11516" width="0" style="1024" hidden="1" customWidth="1"/>
    <col min="11517" max="11532" width="7.7109375" style="1024" customWidth="1"/>
    <col min="11533" max="11533" width="8.7109375" style="1024" customWidth="1"/>
    <col min="11534" max="11535" width="7.7109375" style="1024" customWidth="1"/>
    <col min="11536" max="11536" width="5.42578125" style="1024" customWidth="1"/>
    <col min="11537" max="11537" width="5.7109375" style="1024" customWidth="1"/>
    <col min="11538" max="11538" width="9.7109375" style="1024" customWidth="1"/>
    <col min="11539" max="11541" width="7.7109375" style="1024" customWidth="1"/>
    <col min="11542" max="11542" width="10.5703125" style="1024" customWidth="1"/>
    <col min="11543" max="11543" width="13.7109375" style="1024" customWidth="1"/>
    <col min="11544" max="11770" width="28.7109375" style="1024"/>
    <col min="11771" max="11772" width="0" style="1024" hidden="1" customWidth="1"/>
    <col min="11773" max="11788" width="7.7109375" style="1024" customWidth="1"/>
    <col min="11789" max="11789" width="8.7109375" style="1024" customWidth="1"/>
    <col min="11790" max="11791" width="7.7109375" style="1024" customWidth="1"/>
    <col min="11792" max="11792" width="5.42578125" style="1024" customWidth="1"/>
    <col min="11793" max="11793" width="5.7109375" style="1024" customWidth="1"/>
    <col min="11794" max="11794" width="9.7109375" style="1024" customWidth="1"/>
    <col min="11795" max="11797" width="7.7109375" style="1024" customWidth="1"/>
    <col min="11798" max="11798" width="10.5703125" style="1024" customWidth="1"/>
    <col min="11799" max="11799" width="13.7109375" style="1024" customWidth="1"/>
    <col min="11800" max="12026" width="28.7109375" style="1024"/>
    <col min="12027" max="12028" width="0" style="1024" hidden="1" customWidth="1"/>
    <col min="12029" max="12044" width="7.7109375" style="1024" customWidth="1"/>
    <col min="12045" max="12045" width="8.7109375" style="1024" customWidth="1"/>
    <col min="12046" max="12047" width="7.7109375" style="1024" customWidth="1"/>
    <col min="12048" max="12048" width="5.42578125" style="1024" customWidth="1"/>
    <col min="12049" max="12049" width="5.7109375" style="1024" customWidth="1"/>
    <col min="12050" max="12050" width="9.7109375" style="1024" customWidth="1"/>
    <col min="12051" max="12053" width="7.7109375" style="1024" customWidth="1"/>
    <col min="12054" max="12054" width="10.5703125" style="1024" customWidth="1"/>
    <col min="12055" max="12055" width="13.7109375" style="1024" customWidth="1"/>
    <col min="12056" max="12282" width="28.7109375" style="1024"/>
    <col min="12283" max="12284" width="0" style="1024" hidden="1" customWidth="1"/>
    <col min="12285" max="12300" width="7.7109375" style="1024" customWidth="1"/>
    <col min="12301" max="12301" width="8.7109375" style="1024" customWidth="1"/>
    <col min="12302" max="12303" width="7.7109375" style="1024" customWidth="1"/>
    <col min="12304" max="12304" width="5.42578125" style="1024" customWidth="1"/>
    <col min="12305" max="12305" width="5.7109375" style="1024" customWidth="1"/>
    <col min="12306" max="12306" width="9.7109375" style="1024" customWidth="1"/>
    <col min="12307" max="12309" width="7.7109375" style="1024" customWidth="1"/>
    <col min="12310" max="12310" width="10.5703125" style="1024" customWidth="1"/>
    <col min="12311" max="12311" width="13.7109375" style="1024" customWidth="1"/>
    <col min="12312" max="12538" width="28.7109375" style="1024"/>
    <col min="12539" max="12540" width="0" style="1024" hidden="1" customWidth="1"/>
    <col min="12541" max="12556" width="7.7109375" style="1024" customWidth="1"/>
    <col min="12557" max="12557" width="8.7109375" style="1024" customWidth="1"/>
    <col min="12558" max="12559" width="7.7109375" style="1024" customWidth="1"/>
    <col min="12560" max="12560" width="5.42578125" style="1024" customWidth="1"/>
    <col min="12561" max="12561" width="5.7109375" style="1024" customWidth="1"/>
    <col min="12562" max="12562" width="9.7109375" style="1024" customWidth="1"/>
    <col min="12563" max="12565" width="7.7109375" style="1024" customWidth="1"/>
    <col min="12566" max="12566" width="10.5703125" style="1024" customWidth="1"/>
    <col min="12567" max="12567" width="13.7109375" style="1024" customWidth="1"/>
    <col min="12568" max="12794" width="28.7109375" style="1024"/>
    <col min="12795" max="12796" width="0" style="1024" hidden="1" customWidth="1"/>
    <col min="12797" max="12812" width="7.7109375" style="1024" customWidth="1"/>
    <col min="12813" max="12813" width="8.7109375" style="1024" customWidth="1"/>
    <col min="12814" max="12815" width="7.7109375" style="1024" customWidth="1"/>
    <col min="12816" max="12816" width="5.42578125" style="1024" customWidth="1"/>
    <col min="12817" max="12817" width="5.7109375" style="1024" customWidth="1"/>
    <col min="12818" max="12818" width="9.7109375" style="1024" customWidth="1"/>
    <col min="12819" max="12821" width="7.7109375" style="1024" customWidth="1"/>
    <col min="12822" max="12822" width="10.5703125" style="1024" customWidth="1"/>
    <col min="12823" max="12823" width="13.7109375" style="1024" customWidth="1"/>
    <col min="12824" max="13050" width="28.7109375" style="1024"/>
    <col min="13051" max="13052" width="0" style="1024" hidden="1" customWidth="1"/>
    <col min="13053" max="13068" width="7.7109375" style="1024" customWidth="1"/>
    <col min="13069" max="13069" width="8.7109375" style="1024" customWidth="1"/>
    <col min="13070" max="13071" width="7.7109375" style="1024" customWidth="1"/>
    <col min="13072" max="13072" width="5.42578125" style="1024" customWidth="1"/>
    <col min="13073" max="13073" width="5.7109375" style="1024" customWidth="1"/>
    <col min="13074" max="13074" width="9.7109375" style="1024" customWidth="1"/>
    <col min="13075" max="13077" width="7.7109375" style="1024" customWidth="1"/>
    <col min="13078" max="13078" width="10.5703125" style="1024" customWidth="1"/>
    <col min="13079" max="13079" width="13.7109375" style="1024" customWidth="1"/>
    <col min="13080" max="13306" width="28.7109375" style="1024"/>
    <col min="13307" max="13308" width="0" style="1024" hidden="1" customWidth="1"/>
    <col min="13309" max="13324" width="7.7109375" style="1024" customWidth="1"/>
    <col min="13325" max="13325" width="8.7109375" style="1024" customWidth="1"/>
    <col min="13326" max="13327" width="7.7109375" style="1024" customWidth="1"/>
    <col min="13328" max="13328" width="5.42578125" style="1024" customWidth="1"/>
    <col min="13329" max="13329" width="5.7109375" style="1024" customWidth="1"/>
    <col min="13330" max="13330" width="9.7109375" style="1024" customWidth="1"/>
    <col min="13331" max="13333" width="7.7109375" style="1024" customWidth="1"/>
    <col min="13334" max="13334" width="10.5703125" style="1024" customWidth="1"/>
    <col min="13335" max="13335" width="13.7109375" style="1024" customWidth="1"/>
    <col min="13336" max="13562" width="28.7109375" style="1024"/>
    <col min="13563" max="13564" width="0" style="1024" hidden="1" customWidth="1"/>
    <col min="13565" max="13580" width="7.7109375" style="1024" customWidth="1"/>
    <col min="13581" max="13581" width="8.7109375" style="1024" customWidth="1"/>
    <col min="13582" max="13583" width="7.7109375" style="1024" customWidth="1"/>
    <col min="13584" max="13584" width="5.42578125" style="1024" customWidth="1"/>
    <col min="13585" max="13585" width="5.7109375" style="1024" customWidth="1"/>
    <col min="13586" max="13586" width="9.7109375" style="1024" customWidth="1"/>
    <col min="13587" max="13589" width="7.7109375" style="1024" customWidth="1"/>
    <col min="13590" max="13590" width="10.5703125" style="1024" customWidth="1"/>
    <col min="13591" max="13591" width="13.7109375" style="1024" customWidth="1"/>
    <col min="13592" max="13818" width="28.7109375" style="1024"/>
    <col min="13819" max="13820" width="0" style="1024" hidden="1" customWidth="1"/>
    <col min="13821" max="13836" width="7.7109375" style="1024" customWidth="1"/>
    <col min="13837" max="13837" width="8.7109375" style="1024" customWidth="1"/>
    <col min="13838" max="13839" width="7.7109375" style="1024" customWidth="1"/>
    <col min="13840" max="13840" width="5.42578125" style="1024" customWidth="1"/>
    <col min="13841" max="13841" width="5.7109375" style="1024" customWidth="1"/>
    <col min="13842" max="13842" width="9.7109375" style="1024" customWidth="1"/>
    <col min="13843" max="13845" width="7.7109375" style="1024" customWidth="1"/>
    <col min="13846" max="13846" width="10.5703125" style="1024" customWidth="1"/>
    <col min="13847" max="13847" width="13.7109375" style="1024" customWidth="1"/>
    <col min="13848" max="14074" width="28.7109375" style="1024"/>
    <col min="14075" max="14076" width="0" style="1024" hidden="1" customWidth="1"/>
    <col min="14077" max="14092" width="7.7109375" style="1024" customWidth="1"/>
    <col min="14093" max="14093" width="8.7109375" style="1024" customWidth="1"/>
    <col min="14094" max="14095" width="7.7109375" style="1024" customWidth="1"/>
    <col min="14096" max="14096" width="5.42578125" style="1024" customWidth="1"/>
    <col min="14097" max="14097" width="5.7109375" style="1024" customWidth="1"/>
    <col min="14098" max="14098" width="9.7109375" style="1024" customWidth="1"/>
    <col min="14099" max="14101" width="7.7109375" style="1024" customWidth="1"/>
    <col min="14102" max="14102" width="10.5703125" style="1024" customWidth="1"/>
    <col min="14103" max="14103" width="13.7109375" style="1024" customWidth="1"/>
    <col min="14104" max="14330" width="28.7109375" style="1024"/>
    <col min="14331" max="14332" width="0" style="1024" hidden="1" customWidth="1"/>
    <col min="14333" max="14348" width="7.7109375" style="1024" customWidth="1"/>
    <col min="14349" max="14349" width="8.7109375" style="1024" customWidth="1"/>
    <col min="14350" max="14351" width="7.7109375" style="1024" customWidth="1"/>
    <col min="14352" max="14352" width="5.42578125" style="1024" customWidth="1"/>
    <col min="14353" max="14353" width="5.7109375" style="1024" customWidth="1"/>
    <col min="14354" max="14354" width="9.7109375" style="1024" customWidth="1"/>
    <col min="14355" max="14357" width="7.7109375" style="1024" customWidth="1"/>
    <col min="14358" max="14358" width="10.5703125" style="1024" customWidth="1"/>
    <col min="14359" max="14359" width="13.7109375" style="1024" customWidth="1"/>
    <col min="14360" max="14586" width="28.7109375" style="1024"/>
    <col min="14587" max="14588" width="0" style="1024" hidden="1" customWidth="1"/>
    <col min="14589" max="14604" width="7.7109375" style="1024" customWidth="1"/>
    <col min="14605" max="14605" width="8.7109375" style="1024" customWidth="1"/>
    <col min="14606" max="14607" width="7.7109375" style="1024" customWidth="1"/>
    <col min="14608" max="14608" width="5.42578125" style="1024" customWidth="1"/>
    <col min="14609" max="14609" width="5.7109375" style="1024" customWidth="1"/>
    <col min="14610" max="14610" width="9.7109375" style="1024" customWidth="1"/>
    <col min="14611" max="14613" width="7.7109375" style="1024" customWidth="1"/>
    <col min="14614" max="14614" width="10.5703125" style="1024" customWidth="1"/>
    <col min="14615" max="14615" width="13.7109375" style="1024" customWidth="1"/>
    <col min="14616" max="14842" width="28.7109375" style="1024"/>
    <col min="14843" max="14844" width="0" style="1024" hidden="1" customWidth="1"/>
    <col min="14845" max="14860" width="7.7109375" style="1024" customWidth="1"/>
    <col min="14861" max="14861" width="8.7109375" style="1024" customWidth="1"/>
    <col min="14862" max="14863" width="7.7109375" style="1024" customWidth="1"/>
    <col min="14864" max="14864" width="5.42578125" style="1024" customWidth="1"/>
    <col min="14865" max="14865" width="5.7109375" style="1024" customWidth="1"/>
    <col min="14866" max="14866" width="9.7109375" style="1024" customWidth="1"/>
    <col min="14867" max="14869" width="7.7109375" style="1024" customWidth="1"/>
    <col min="14870" max="14870" width="10.5703125" style="1024" customWidth="1"/>
    <col min="14871" max="14871" width="13.7109375" style="1024" customWidth="1"/>
    <col min="14872" max="15098" width="28.7109375" style="1024"/>
    <col min="15099" max="15100" width="0" style="1024" hidden="1" customWidth="1"/>
    <col min="15101" max="15116" width="7.7109375" style="1024" customWidth="1"/>
    <col min="15117" max="15117" width="8.7109375" style="1024" customWidth="1"/>
    <col min="15118" max="15119" width="7.7109375" style="1024" customWidth="1"/>
    <col min="15120" max="15120" width="5.42578125" style="1024" customWidth="1"/>
    <col min="15121" max="15121" width="5.7109375" style="1024" customWidth="1"/>
    <col min="15122" max="15122" width="9.7109375" style="1024" customWidth="1"/>
    <col min="15123" max="15125" width="7.7109375" style="1024" customWidth="1"/>
    <col min="15126" max="15126" width="10.5703125" style="1024" customWidth="1"/>
    <col min="15127" max="15127" width="13.7109375" style="1024" customWidth="1"/>
    <col min="15128" max="15354" width="28.7109375" style="1024"/>
    <col min="15355" max="15356" width="0" style="1024" hidden="1" customWidth="1"/>
    <col min="15357" max="15372" width="7.7109375" style="1024" customWidth="1"/>
    <col min="15373" max="15373" width="8.7109375" style="1024" customWidth="1"/>
    <col min="15374" max="15375" width="7.7109375" style="1024" customWidth="1"/>
    <col min="15376" max="15376" width="5.42578125" style="1024" customWidth="1"/>
    <col min="15377" max="15377" width="5.7109375" style="1024" customWidth="1"/>
    <col min="15378" max="15378" width="9.7109375" style="1024" customWidth="1"/>
    <col min="15379" max="15381" width="7.7109375" style="1024" customWidth="1"/>
    <col min="15382" max="15382" width="10.5703125" style="1024" customWidth="1"/>
    <col min="15383" max="15383" width="13.7109375" style="1024" customWidth="1"/>
    <col min="15384" max="15610" width="28.7109375" style="1024"/>
    <col min="15611" max="15612" width="0" style="1024" hidden="1" customWidth="1"/>
    <col min="15613" max="15628" width="7.7109375" style="1024" customWidth="1"/>
    <col min="15629" max="15629" width="8.7109375" style="1024" customWidth="1"/>
    <col min="15630" max="15631" width="7.7109375" style="1024" customWidth="1"/>
    <col min="15632" max="15632" width="5.42578125" style="1024" customWidth="1"/>
    <col min="15633" max="15633" width="5.7109375" style="1024" customWidth="1"/>
    <col min="15634" max="15634" width="9.7109375" style="1024" customWidth="1"/>
    <col min="15635" max="15637" width="7.7109375" style="1024" customWidth="1"/>
    <col min="15638" max="15638" width="10.5703125" style="1024" customWidth="1"/>
    <col min="15639" max="15639" width="13.7109375" style="1024" customWidth="1"/>
    <col min="15640" max="15866" width="28.7109375" style="1024"/>
    <col min="15867" max="15868" width="0" style="1024" hidden="1" customWidth="1"/>
    <col min="15869" max="15884" width="7.7109375" style="1024" customWidth="1"/>
    <col min="15885" max="15885" width="8.7109375" style="1024" customWidth="1"/>
    <col min="15886" max="15887" width="7.7109375" style="1024" customWidth="1"/>
    <col min="15888" max="15888" width="5.42578125" style="1024" customWidth="1"/>
    <col min="15889" max="15889" width="5.7109375" style="1024" customWidth="1"/>
    <col min="15890" max="15890" width="9.7109375" style="1024" customWidth="1"/>
    <col min="15891" max="15893" width="7.7109375" style="1024" customWidth="1"/>
    <col min="15894" max="15894" width="10.5703125" style="1024" customWidth="1"/>
    <col min="15895" max="15895" width="13.7109375" style="1024" customWidth="1"/>
    <col min="15896" max="16122" width="28.7109375" style="1024"/>
    <col min="16123" max="16124" width="0" style="1024" hidden="1" customWidth="1"/>
    <col min="16125" max="16140" width="7.7109375" style="1024" customWidth="1"/>
    <col min="16141" max="16141" width="8.7109375" style="1024" customWidth="1"/>
    <col min="16142" max="16143" width="7.7109375" style="1024" customWidth="1"/>
    <col min="16144" max="16144" width="5.42578125" style="1024" customWidth="1"/>
    <col min="16145" max="16145" width="5.7109375" style="1024" customWidth="1"/>
    <col min="16146" max="16146" width="9.7109375" style="1024" customWidth="1"/>
    <col min="16147" max="16149" width="7.7109375" style="1024" customWidth="1"/>
    <col min="16150" max="16150" width="10.5703125" style="1024" customWidth="1"/>
    <col min="16151" max="16151" width="13.7109375" style="1024" customWidth="1"/>
    <col min="16152" max="16384" width="28.7109375" style="1024"/>
  </cols>
  <sheetData>
    <row r="1" spans="1:24" x14ac:dyDescent="0.2">
      <c r="A1" s="845" t="s">
        <v>610</v>
      </c>
      <c r="S1" s="1024"/>
    </row>
    <row r="2" spans="1:24" ht="15.75" x14ac:dyDescent="0.25">
      <c r="A2" s="976" t="s">
        <v>611</v>
      </c>
      <c r="S2" s="1024"/>
    </row>
    <row r="3" spans="1:24" x14ac:dyDescent="0.2">
      <c r="S3" s="1024"/>
    </row>
    <row r="4" spans="1:24" s="1029" customFormat="1" ht="24" customHeight="1" x14ac:dyDescent="0.25">
      <c r="A4" s="1026" t="s">
        <v>612</v>
      </c>
      <c r="B4" s="1027">
        <v>2016</v>
      </c>
      <c r="C4" s="1027">
        <v>2017</v>
      </c>
      <c r="D4" s="1027">
        <v>2018</v>
      </c>
      <c r="E4" s="1027">
        <v>2019</v>
      </c>
      <c r="F4" s="1027">
        <v>2020</v>
      </c>
      <c r="G4" s="1027">
        <v>2021</v>
      </c>
      <c r="H4" s="1027">
        <v>2022</v>
      </c>
      <c r="I4" s="1027">
        <v>2023</v>
      </c>
      <c r="J4" s="1027">
        <v>2024</v>
      </c>
      <c r="K4" s="1027">
        <v>2025</v>
      </c>
      <c r="L4" s="1151">
        <v>2026</v>
      </c>
      <c r="M4" s="1151"/>
      <c r="N4" s="1151"/>
      <c r="O4" s="1151"/>
      <c r="P4" s="1151"/>
      <c r="Q4" s="1152"/>
      <c r="R4" s="1153">
        <v>2026</v>
      </c>
      <c r="S4" s="1027" t="s">
        <v>613</v>
      </c>
      <c r="T4" s="1028"/>
    </row>
    <row r="5" spans="1:24" x14ac:dyDescent="0.2">
      <c r="A5" s="1030"/>
      <c r="B5" s="1031"/>
      <c r="C5" s="1031"/>
      <c r="D5" s="1031"/>
      <c r="E5" s="1031"/>
      <c r="F5" s="1031"/>
      <c r="G5" s="1027"/>
      <c r="H5" s="1027"/>
      <c r="I5" s="1027"/>
      <c r="J5" s="1027"/>
      <c r="K5" s="1032"/>
      <c r="L5" s="1033" t="s">
        <v>614</v>
      </c>
      <c r="M5" s="1033" t="s">
        <v>772</v>
      </c>
      <c r="N5" s="1033" t="s">
        <v>826</v>
      </c>
      <c r="O5" s="1033" t="s">
        <v>830</v>
      </c>
      <c r="P5" s="1033" t="s">
        <v>853</v>
      </c>
      <c r="Q5" s="1033" t="s">
        <v>889</v>
      </c>
      <c r="R5" s="1153"/>
      <c r="S5" s="1031"/>
    </row>
    <row r="6" spans="1:24" x14ac:dyDescent="0.2">
      <c r="A6" s="1034" t="s">
        <v>615</v>
      </c>
      <c r="B6" s="1035">
        <v>21825.521895734961</v>
      </c>
      <c r="C6" s="1036">
        <v>27564.08081212646</v>
      </c>
      <c r="D6" s="1036">
        <v>28904.416009361132</v>
      </c>
      <c r="E6" s="1036">
        <v>28350.684823899439</v>
      </c>
      <c r="F6" s="1036">
        <v>26123.679105276169</v>
      </c>
      <c r="G6" s="1036">
        <v>39900.752334794473</v>
      </c>
      <c r="H6" s="1036">
        <v>38278.0087076169</v>
      </c>
      <c r="I6" s="1036">
        <v>42252.93140483633</v>
      </c>
      <c r="J6" s="1036">
        <v>48334.859801382903</v>
      </c>
      <c r="K6" s="1036">
        <v>62738.217227370333</v>
      </c>
      <c r="L6" s="1036">
        <v>7267.4811408629002</v>
      </c>
      <c r="M6" s="1036">
        <v>6894.7169310547197</v>
      </c>
      <c r="N6" s="1036">
        <v>7683.8301708980398</v>
      </c>
      <c r="O6" s="1036">
        <v>6963.5553994063503</v>
      </c>
      <c r="P6" s="1036">
        <v>6981.6771145663197</v>
      </c>
      <c r="Q6" s="1036">
        <v>6429.30837445818</v>
      </c>
      <c r="R6" s="1037">
        <f t="shared" ref="R6:R18" si="0">SUM(L6:Q6)</f>
        <v>42220.569131246513</v>
      </c>
      <c r="S6" s="1038">
        <f>R6/$R$21</f>
        <v>0.74808736449786173</v>
      </c>
      <c r="U6" s="1039"/>
      <c r="V6" s="1040"/>
    </row>
    <row r="7" spans="1:24" x14ac:dyDescent="0.2">
      <c r="A7" s="1041" t="s">
        <v>616</v>
      </c>
      <c r="B7" s="1042">
        <v>2216.69747233</v>
      </c>
      <c r="C7" s="1043">
        <v>3368.8559341206242</v>
      </c>
      <c r="D7" s="1043">
        <v>4038.7123166000001</v>
      </c>
      <c r="E7" s="1043">
        <v>2975.0759458299999</v>
      </c>
      <c r="F7" s="1043">
        <v>1584.22071568</v>
      </c>
      <c r="G7" s="1043">
        <v>3710.7444167799999</v>
      </c>
      <c r="H7" s="1043">
        <v>5904.7864427699997</v>
      </c>
      <c r="I7" s="1043">
        <v>3938.8896587099998</v>
      </c>
      <c r="J7" s="1043">
        <v>3833.31890961</v>
      </c>
      <c r="K7" s="1043">
        <v>3307.31455422</v>
      </c>
      <c r="L7" s="1043">
        <v>243.67595987000001</v>
      </c>
      <c r="M7" s="1043">
        <v>238.80571379</v>
      </c>
      <c r="N7" s="1043">
        <v>325.70432489000001</v>
      </c>
      <c r="O7" s="1043">
        <v>143.41426845999999</v>
      </c>
      <c r="P7" s="1043">
        <v>494.22663896</v>
      </c>
      <c r="Q7" s="1043">
        <v>454.05484854999997</v>
      </c>
      <c r="R7" s="1044">
        <f>SUM(L7:Q7)</f>
        <v>1899.88175452</v>
      </c>
      <c r="S7" s="1045">
        <f>R7/$R$21</f>
        <v>3.3663154330730805E-2</v>
      </c>
      <c r="T7" s="1046"/>
      <c r="U7" s="79"/>
      <c r="V7" s="79"/>
    </row>
    <row r="8" spans="1:24" x14ac:dyDescent="0.2">
      <c r="A8" s="1041" t="s">
        <v>617</v>
      </c>
      <c r="B8" s="1042">
        <v>1269.2528809688449</v>
      </c>
      <c r="C8" s="1043">
        <v>1788.5044791097571</v>
      </c>
      <c r="D8" s="1043">
        <v>1938.0913107577071</v>
      </c>
      <c r="E8" s="1043">
        <v>1928.8144243971001</v>
      </c>
      <c r="F8" s="1043">
        <v>1542.1219648466481</v>
      </c>
      <c r="G8" s="1043">
        <v>2335.261880788074</v>
      </c>
      <c r="H8" s="1043">
        <v>2385.5075464597112</v>
      </c>
      <c r="I8" s="1043">
        <v>1141.9692877009641</v>
      </c>
      <c r="J8" s="1043">
        <v>2287.9252618198029</v>
      </c>
      <c r="K8" s="1043">
        <v>2375.1814094177439</v>
      </c>
      <c r="L8" s="1043">
        <v>304.80191228186698</v>
      </c>
      <c r="M8" s="1043">
        <v>283.48928969190302</v>
      </c>
      <c r="N8" s="1043">
        <v>305.15052742197997</v>
      </c>
      <c r="O8" s="1043">
        <v>141.93464645213899</v>
      </c>
      <c r="P8" s="1043">
        <v>63.672125752069299</v>
      </c>
      <c r="Q8" s="1043">
        <v>128.12530708222701</v>
      </c>
      <c r="R8" s="1044">
        <f t="shared" si="0"/>
        <v>1227.1738086821854</v>
      </c>
      <c r="S8" s="1045">
        <f t="shared" ref="S8:S17" si="1">R8/$R$21</f>
        <v>2.1743743374563921E-2</v>
      </c>
    </row>
    <row r="9" spans="1:24" x14ac:dyDescent="0.2">
      <c r="A9" s="1041" t="s">
        <v>618</v>
      </c>
      <c r="B9" s="1042">
        <v>877.92480364260894</v>
      </c>
      <c r="C9" s="1043">
        <v>826.88744974230519</v>
      </c>
      <c r="D9" s="1043">
        <v>762.26194427481914</v>
      </c>
      <c r="E9" s="1043">
        <v>774.28455625376739</v>
      </c>
      <c r="F9" s="1043">
        <v>731.13150029855365</v>
      </c>
      <c r="G9" s="1043">
        <v>857.01118540560537</v>
      </c>
      <c r="H9" s="1043">
        <v>1354.2156761705371</v>
      </c>
      <c r="I9" s="1043">
        <v>970.67056791081325</v>
      </c>
      <c r="J9" s="1043">
        <v>1229.3951413395321</v>
      </c>
      <c r="K9" s="1043">
        <v>1911.484535155329</v>
      </c>
      <c r="L9" s="1043">
        <v>99.079510900740104</v>
      </c>
      <c r="M9" s="1043">
        <v>42.559201928186098</v>
      </c>
      <c r="N9" s="1043">
        <v>25.1986948582426</v>
      </c>
      <c r="O9" s="1043">
        <v>34.116951997687103</v>
      </c>
      <c r="P9" s="1043">
        <v>66.058327813444507</v>
      </c>
      <c r="Q9" s="1043">
        <v>100.795902746359</v>
      </c>
      <c r="R9" s="1044">
        <f t="shared" si="0"/>
        <v>367.8085902446594</v>
      </c>
      <c r="S9" s="1045">
        <f>R9/$R$21</f>
        <v>6.517035761892811E-3</v>
      </c>
    </row>
    <row r="10" spans="1:24" x14ac:dyDescent="0.2">
      <c r="A10" s="1047" t="s">
        <v>619</v>
      </c>
      <c r="B10" s="1042">
        <v>4686.0392679400002</v>
      </c>
      <c r="C10" s="1043">
        <v>5103.0639328999996</v>
      </c>
      <c r="D10" s="1043">
        <v>5867.3235235599996</v>
      </c>
      <c r="E10" s="1043">
        <v>6298.8242</v>
      </c>
      <c r="F10" s="1043">
        <v>6735.3890999999994</v>
      </c>
      <c r="G10" s="1043">
        <v>7868.0210999999999</v>
      </c>
      <c r="H10" s="1043">
        <v>8367.7086999999992</v>
      </c>
      <c r="I10" s="1043">
        <v>9168.9701999999997</v>
      </c>
      <c r="J10" s="1043">
        <v>11096.161400000001</v>
      </c>
      <c r="K10" s="1043">
        <v>12626.1381</v>
      </c>
      <c r="L10" s="1043">
        <v>1189.3759</v>
      </c>
      <c r="M10" s="1043">
        <v>807.46230000000003</v>
      </c>
      <c r="N10" s="1043">
        <v>755.35810000000004</v>
      </c>
      <c r="O10" s="1043">
        <v>760.09230000000002</v>
      </c>
      <c r="P10" s="1043">
        <v>704.65700000000004</v>
      </c>
      <c r="Q10" s="1043">
        <v>810.79480000000001</v>
      </c>
      <c r="R10" s="1044">
        <f t="shared" si="0"/>
        <v>5027.7403999999997</v>
      </c>
      <c r="S10" s="1045">
        <f t="shared" si="1"/>
        <v>8.9084281491408221E-2</v>
      </c>
    </row>
    <row r="11" spans="1:24" x14ac:dyDescent="0.2">
      <c r="A11" s="1047" t="s">
        <v>620</v>
      </c>
      <c r="B11" s="1042">
        <v>926.43403205999994</v>
      </c>
      <c r="C11" s="1048">
        <v>1088.6195671</v>
      </c>
      <c r="D11" s="1048">
        <v>1374.83657644</v>
      </c>
      <c r="E11" s="1048">
        <v>1614.1053999999999</v>
      </c>
      <c r="F11" s="1048">
        <v>1316.1868999999999</v>
      </c>
      <c r="G11" s="1043">
        <v>1515.5727999999999</v>
      </c>
      <c r="H11" s="1043">
        <v>1639.1868999999999</v>
      </c>
      <c r="I11" s="1043">
        <v>1777.4879000000001</v>
      </c>
      <c r="J11" s="1043">
        <v>1316.5001999999999</v>
      </c>
      <c r="K11" s="1043">
        <v>2274.8483000000001</v>
      </c>
      <c r="L11" s="1043">
        <v>168.24270000000001</v>
      </c>
      <c r="M11" s="1043">
        <v>206.72890000000001</v>
      </c>
      <c r="N11" s="1043">
        <v>208.28870000000001</v>
      </c>
      <c r="O11" s="1043">
        <v>198.291</v>
      </c>
      <c r="P11" s="1043">
        <v>232.1388</v>
      </c>
      <c r="Q11" s="1043">
        <v>229.8502</v>
      </c>
      <c r="R11" s="1044">
        <f t="shared" si="0"/>
        <v>1243.5403000000001</v>
      </c>
      <c r="S11" s="1045">
        <f t="shared" si="1"/>
        <v>2.2033733907802847E-2</v>
      </c>
      <c r="V11" s="1049"/>
      <c r="W11" s="1049"/>
      <c r="X11" s="1049"/>
    </row>
    <row r="12" spans="1:24" x14ac:dyDescent="0.2">
      <c r="A12" s="1047" t="s">
        <v>621</v>
      </c>
      <c r="B12" s="1042">
        <v>1195.7919999999999</v>
      </c>
      <c r="C12" s="1043">
        <v>1272.3398</v>
      </c>
      <c r="D12" s="1043">
        <v>1401.9002</v>
      </c>
      <c r="E12" s="1043">
        <v>1354.8878999999999</v>
      </c>
      <c r="F12" s="1043">
        <v>1006.5379</v>
      </c>
      <c r="G12" s="1043">
        <v>1564.9597000000001</v>
      </c>
      <c r="H12" s="1043">
        <v>1872.8336999999999</v>
      </c>
      <c r="I12" s="1043">
        <v>1602.3822</v>
      </c>
      <c r="J12" s="1043">
        <v>1636.9108000000001</v>
      </c>
      <c r="K12" s="1043">
        <v>1732.5948000000001</v>
      </c>
      <c r="L12" s="1043">
        <v>125.68429999999999</v>
      </c>
      <c r="M12" s="1043">
        <v>125.8289</v>
      </c>
      <c r="N12" s="1043">
        <v>136.62280000000001</v>
      </c>
      <c r="O12" s="1043">
        <v>144.61590000000001</v>
      </c>
      <c r="P12" s="1043">
        <v>138.94130000000001</v>
      </c>
      <c r="Q12" s="1043">
        <v>143.9915</v>
      </c>
      <c r="R12" s="1044">
        <f t="shared" si="0"/>
        <v>815.68469999999991</v>
      </c>
      <c r="S12" s="1045">
        <f t="shared" si="1"/>
        <v>1.4452752059958161E-2</v>
      </c>
      <c r="V12" s="1049"/>
      <c r="W12" s="1049"/>
      <c r="X12" s="1049"/>
    </row>
    <row r="13" spans="1:24" ht="15" x14ac:dyDescent="0.25">
      <c r="A13" s="1047" t="s">
        <v>622</v>
      </c>
      <c r="B13" s="1042">
        <v>322.35930000000002</v>
      </c>
      <c r="C13" s="1043">
        <v>343.81119999999999</v>
      </c>
      <c r="D13" s="1043">
        <v>338.97039999999998</v>
      </c>
      <c r="E13" s="1043">
        <v>321.73099999999999</v>
      </c>
      <c r="F13" s="1043">
        <v>238.73949999999999</v>
      </c>
      <c r="G13" s="1043">
        <v>279.96199999999999</v>
      </c>
      <c r="H13" s="1043">
        <v>312.62270000000012</v>
      </c>
      <c r="I13" s="1043">
        <v>289.55459999999999</v>
      </c>
      <c r="J13" s="1043">
        <v>286.11290000000002</v>
      </c>
      <c r="K13" s="1043">
        <v>276.17829999999998</v>
      </c>
      <c r="L13" s="1043">
        <v>22.591100000000001</v>
      </c>
      <c r="M13" s="1043">
        <v>22.988800000000001</v>
      </c>
      <c r="N13" s="1043">
        <v>21.430099999999999</v>
      </c>
      <c r="O13" s="1043">
        <v>25.5273</v>
      </c>
      <c r="P13" s="1043">
        <v>24.723800000000001</v>
      </c>
      <c r="Q13" s="1043">
        <v>22.421900000000001</v>
      </c>
      <c r="R13" s="1044">
        <f t="shared" si="0"/>
        <v>139.68299999999999</v>
      </c>
      <c r="S13" s="1045">
        <f t="shared" si="1"/>
        <v>2.4749805482328353E-3</v>
      </c>
      <c r="U13" s="848"/>
      <c r="V13" s="1049"/>
      <c r="W13" s="1049"/>
      <c r="X13" s="1049"/>
    </row>
    <row r="14" spans="1:24" x14ac:dyDescent="0.2">
      <c r="A14" s="1047" t="s">
        <v>623</v>
      </c>
      <c r="B14" s="1042">
        <v>1343.8013000000001</v>
      </c>
      <c r="C14" s="1043">
        <v>1384.7514000000001</v>
      </c>
      <c r="D14" s="1043">
        <v>1562.3112000000001</v>
      </c>
      <c r="E14" s="1043">
        <v>1606.7090000000001</v>
      </c>
      <c r="F14" s="1043">
        <v>1495.1143</v>
      </c>
      <c r="G14" s="1043">
        <v>1904.9822999999999</v>
      </c>
      <c r="H14" s="1043">
        <v>2348.0657999999999</v>
      </c>
      <c r="I14" s="1043">
        <v>1997.3895</v>
      </c>
      <c r="J14" s="1043">
        <v>2192.8476000000001</v>
      </c>
      <c r="K14" s="1043">
        <v>2405.3640999999998</v>
      </c>
      <c r="L14" s="1043">
        <v>195.9348</v>
      </c>
      <c r="M14" s="1043">
        <v>211.143</v>
      </c>
      <c r="N14" s="1043">
        <v>213.0462</v>
      </c>
      <c r="O14" s="1043">
        <v>243.79349999999999</v>
      </c>
      <c r="P14" s="1043">
        <v>213.8356</v>
      </c>
      <c r="Q14" s="1043">
        <v>216.22659999999999</v>
      </c>
      <c r="R14" s="1044">
        <f t="shared" si="0"/>
        <v>1293.9796999999999</v>
      </c>
      <c r="S14" s="1045">
        <f t="shared" si="1"/>
        <v>2.2927447057323795E-2</v>
      </c>
      <c r="U14" s="79"/>
      <c r="V14" s="1049"/>
      <c r="W14" s="1049"/>
      <c r="X14" s="1049"/>
    </row>
    <row r="15" spans="1:24" x14ac:dyDescent="0.2">
      <c r="A15" s="1050" t="s">
        <v>624</v>
      </c>
      <c r="B15" s="1035">
        <v>642.0874</v>
      </c>
      <c r="C15" s="1035">
        <v>587.74400000000003</v>
      </c>
      <c r="D15" s="1035">
        <v>629.21400000000006</v>
      </c>
      <c r="E15" s="1035">
        <v>607.28660000000002</v>
      </c>
      <c r="F15" s="1035">
        <v>446.36130000000003</v>
      </c>
      <c r="G15" s="1035">
        <v>674.70119999999997</v>
      </c>
      <c r="H15" s="1035">
        <v>1093.0476000000001</v>
      </c>
      <c r="I15" s="1035">
        <v>1193.703</v>
      </c>
      <c r="J15" s="1035">
        <v>1049.0416</v>
      </c>
      <c r="K15" s="1035">
        <v>999.1318</v>
      </c>
      <c r="L15" s="1036">
        <v>60.506</v>
      </c>
      <c r="M15" s="1036">
        <v>84.596599999999995</v>
      </c>
      <c r="N15" s="1036">
        <v>77.717600000000004</v>
      </c>
      <c r="O15" s="1036">
        <v>86.118399999999994</v>
      </c>
      <c r="P15" s="1036">
        <v>87.970799999999997</v>
      </c>
      <c r="Q15" s="1036">
        <v>74.055099999999996</v>
      </c>
      <c r="R15" s="1037">
        <f t="shared" si="0"/>
        <v>470.96449999999999</v>
      </c>
      <c r="S15" s="1038">
        <f>R15/$R$21</f>
        <v>8.3448091493467588E-3</v>
      </c>
      <c r="U15" s="79"/>
      <c r="V15" s="1049"/>
      <c r="W15" s="1049"/>
      <c r="X15" s="1049"/>
    </row>
    <row r="16" spans="1:24" x14ac:dyDescent="0.2">
      <c r="A16" s="1047" t="s">
        <v>625</v>
      </c>
      <c r="B16" s="1042">
        <v>1085.3510000000001</v>
      </c>
      <c r="C16" s="1042">
        <v>1272.5274999999999</v>
      </c>
      <c r="D16" s="1042">
        <v>1324.7054000000001</v>
      </c>
      <c r="E16" s="1042">
        <v>1309.9999</v>
      </c>
      <c r="F16" s="1042">
        <v>926.58539999999994</v>
      </c>
      <c r="G16" s="1042">
        <v>1613.0618999999999</v>
      </c>
      <c r="H16" s="1042">
        <v>1722.9958999999999</v>
      </c>
      <c r="I16" s="1042">
        <v>1551.2221</v>
      </c>
      <c r="J16" s="1042">
        <v>2000.4737</v>
      </c>
      <c r="K16" s="1042">
        <v>2187.5774999999999</v>
      </c>
      <c r="L16" s="1043">
        <v>163.69919999999999</v>
      </c>
      <c r="M16" s="1043">
        <v>205.56039999999999</v>
      </c>
      <c r="N16" s="1043">
        <v>175.9785</v>
      </c>
      <c r="O16" s="1043">
        <v>212.3177</v>
      </c>
      <c r="P16" s="1043">
        <v>191.0651</v>
      </c>
      <c r="Q16" s="1043">
        <v>200.9776</v>
      </c>
      <c r="R16" s="1044">
        <f t="shared" si="0"/>
        <v>1149.5985000000001</v>
      </c>
      <c r="S16" s="1045">
        <f t="shared" si="1"/>
        <v>2.0369221206429169E-2</v>
      </c>
      <c r="V16" s="1051"/>
      <c r="W16" s="1049"/>
      <c r="X16" s="1049"/>
    </row>
    <row r="17" spans="1:24" x14ac:dyDescent="0.2">
      <c r="A17" s="1047" t="s">
        <v>626</v>
      </c>
      <c r="B17" s="1042">
        <v>450.20920000000001</v>
      </c>
      <c r="C17" s="1042">
        <v>520.43029999999999</v>
      </c>
      <c r="D17" s="1042">
        <v>590.50450000000001</v>
      </c>
      <c r="E17" s="1042">
        <v>567.40030000000002</v>
      </c>
      <c r="F17" s="1042">
        <v>460.96669999999989</v>
      </c>
      <c r="G17" s="1042">
        <v>554.61720000000003</v>
      </c>
      <c r="H17" s="1042">
        <v>648.63929999999993</v>
      </c>
      <c r="I17" s="1042">
        <v>714.66710000000012</v>
      </c>
      <c r="J17" s="1042">
        <v>748.71409999999992</v>
      </c>
      <c r="K17" s="1042">
        <v>793.33910000000003</v>
      </c>
      <c r="L17" s="1043">
        <v>51.7821</v>
      </c>
      <c r="M17" s="1043">
        <v>50.692700000000002</v>
      </c>
      <c r="N17" s="1043">
        <v>59.493899999999996</v>
      </c>
      <c r="O17" s="1043">
        <v>57.626600000000003</v>
      </c>
      <c r="P17" s="1043">
        <v>55.663400000000003</v>
      </c>
      <c r="Q17" s="1043">
        <v>59.973399999999998</v>
      </c>
      <c r="R17" s="1044">
        <f t="shared" si="0"/>
        <v>335.23210000000006</v>
      </c>
      <c r="S17" s="1045">
        <f t="shared" si="1"/>
        <v>5.9398275140371045E-3</v>
      </c>
      <c r="V17" s="1049"/>
      <c r="W17" s="1049"/>
      <c r="X17" s="1049"/>
    </row>
    <row r="18" spans="1:24" s="1049" customFormat="1" x14ac:dyDescent="0.2">
      <c r="A18" s="1052" t="s">
        <v>627</v>
      </c>
      <c r="B18" s="1053">
        <v>246.9199812699996</v>
      </c>
      <c r="C18" s="1053">
        <v>282.90954476000002</v>
      </c>
      <c r="D18" s="1053">
        <v>339.35635251999992</v>
      </c>
      <c r="E18" s="1053">
        <v>285.34625925000068</v>
      </c>
      <c r="F18" s="1053">
        <v>214.55395779999961</v>
      </c>
      <c r="G18" s="1053">
        <v>334.25265631999912</v>
      </c>
      <c r="H18" s="1053">
        <v>411.61083547999959</v>
      </c>
      <c r="I18" s="1053">
        <v>362.87795231000018</v>
      </c>
      <c r="J18" s="1053">
        <v>344.80632215999958</v>
      </c>
      <c r="K18" s="1053">
        <v>365.58373616000023</v>
      </c>
      <c r="L18" s="1054">
        <v>34.531807200000202</v>
      </c>
      <c r="M18" s="1054">
        <v>30.39867529000027</v>
      </c>
      <c r="N18" s="1054">
        <v>39.189807479999779</v>
      </c>
      <c r="O18" s="1054">
        <v>49.597900800000183</v>
      </c>
      <c r="P18" s="1054">
        <v>56.671716710000247</v>
      </c>
      <c r="Q18" s="1054">
        <v>35.772928720000081</v>
      </c>
      <c r="R18" s="1044">
        <f t="shared" si="0"/>
        <v>246.16283620000075</v>
      </c>
      <c r="S18" s="1045">
        <f>R18/$R$21</f>
        <v>4.3616491004118433E-3</v>
      </c>
      <c r="T18" s="1054"/>
    </row>
    <row r="19" spans="1:24" x14ac:dyDescent="0.2">
      <c r="A19" s="1047"/>
      <c r="B19" s="1055"/>
      <c r="C19" s="1056"/>
      <c r="D19" s="1056"/>
      <c r="E19" s="1056"/>
      <c r="F19" s="1056"/>
      <c r="G19" s="1056"/>
      <c r="H19" s="1056"/>
      <c r="I19" s="1056"/>
      <c r="J19" s="1056"/>
      <c r="K19" s="1056"/>
      <c r="L19" s="1056"/>
      <c r="M19" s="1056"/>
      <c r="N19" s="1056"/>
      <c r="O19" s="1056"/>
      <c r="P19" s="1056"/>
      <c r="Q19" s="1056"/>
      <c r="R19" s="803"/>
      <c r="S19" s="1057"/>
      <c r="V19" s="1049"/>
      <c r="W19" s="1049"/>
      <c r="X19" s="1049"/>
    </row>
    <row r="20" spans="1:24" x14ac:dyDescent="0.2">
      <c r="A20" s="1047"/>
      <c r="B20" s="1058"/>
      <c r="C20" s="1058"/>
      <c r="D20" s="1058"/>
      <c r="E20" s="1058"/>
      <c r="F20" s="1058"/>
      <c r="G20" s="1058"/>
      <c r="H20" s="1058"/>
      <c r="I20" s="1058"/>
      <c r="J20" s="1058"/>
      <c r="K20" s="1058"/>
      <c r="L20" s="1058"/>
      <c r="M20" s="1058"/>
      <c r="N20" s="1058"/>
      <c r="O20" s="1058"/>
      <c r="P20" s="1058"/>
      <c r="Q20" s="1058"/>
      <c r="R20" s="803"/>
      <c r="S20" s="1059"/>
      <c r="V20" s="1049"/>
      <c r="W20" s="1049"/>
      <c r="X20" s="1049"/>
    </row>
    <row r="21" spans="1:24" x14ac:dyDescent="0.2">
      <c r="A21" s="1060" t="s">
        <v>628</v>
      </c>
      <c r="B21" s="1061">
        <f t="shared" ref="B21:Q21" si="2">SUM(B6:B18)</f>
        <v>37088.390533946411</v>
      </c>
      <c r="C21" s="1061">
        <f t="shared" si="2"/>
        <v>45404.525919859138</v>
      </c>
      <c r="D21" s="1061">
        <f t="shared" si="2"/>
        <v>49072.603733513657</v>
      </c>
      <c r="E21" s="1061">
        <f t="shared" si="2"/>
        <v>47995.150309630313</v>
      </c>
      <c r="F21" s="1061">
        <f t="shared" si="2"/>
        <v>42821.588343901378</v>
      </c>
      <c r="G21" s="1061">
        <f t="shared" si="2"/>
        <v>63113.90067408816</v>
      </c>
      <c r="H21" s="1061">
        <f t="shared" si="2"/>
        <v>66339.229808497141</v>
      </c>
      <c r="I21" s="1061">
        <f t="shared" si="2"/>
        <v>66962.715471468109</v>
      </c>
      <c r="J21" s="1061">
        <f t="shared" si="2"/>
        <v>76357.067736312223</v>
      </c>
      <c r="K21" s="1061">
        <f t="shared" si="2"/>
        <v>93992.953462323407</v>
      </c>
      <c r="L21" s="1061">
        <f t="shared" si="2"/>
        <v>9927.3864311155066</v>
      </c>
      <c r="M21" s="1061">
        <f t="shared" si="2"/>
        <v>9204.9714117548083</v>
      </c>
      <c r="N21" s="1061">
        <f t="shared" si="2"/>
        <v>10027.00942554826</v>
      </c>
      <c r="O21" s="1061">
        <f t="shared" si="2"/>
        <v>9061.0018671161743</v>
      </c>
      <c r="P21" s="1061">
        <f t="shared" si="2"/>
        <v>9311.3017238018328</v>
      </c>
      <c r="Q21" s="1061">
        <f t="shared" si="2"/>
        <v>8906.348461556765</v>
      </c>
      <c r="R21" s="1061">
        <f>SUM(R6:R18)</f>
        <v>56438.019320893356</v>
      </c>
      <c r="S21" s="1062">
        <f>SUM(S6:S18)</f>
        <v>0.99999999999999978</v>
      </c>
      <c r="V21" s="1049"/>
      <c r="W21" s="1049"/>
      <c r="X21" s="1049"/>
    </row>
    <row r="22" spans="1:24" x14ac:dyDescent="0.2">
      <c r="A22" s="1063"/>
      <c r="B22" s="1064"/>
      <c r="C22" s="1064"/>
      <c r="D22" s="1064"/>
      <c r="E22" s="1064"/>
      <c r="F22" s="1064"/>
      <c r="G22" s="1064"/>
      <c r="H22" s="1064"/>
      <c r="I22" s="1064"/>
      <c r="J22" s="1064"/>
      <c r="K22" s="1064"/>
      <c r="L22" s="1064"/>
      <c r="M22" s="1064"/>
      <c r="N22" s="1064"/>
      <c r="O22" s="1064"/>
      <c r="P22" s="1064"/>
      <c r="Q22" s="1064"/>
      <c r="R22" s="1065"/>
      <c r="S22" s="1066"/>
      <c r="V22" s="1067"/>
    </row>
    <row r="23" spans="1:24" ht="26.25" customHeight="1" x14ac:dyDescent="0.2">
      <c r="A23" s="1068" t="s">
        <v>629</v>
      </c>
      <c r="B23" s="1069">
        <f t="shared" ref="B23:Q23" si="3">B6+B15</f>
        <v>22467.609295734961</v>
      </c>
      <c r="C23" s="1069">
        <f t="shared" si="3"/>
        <v>28151.824812126459</v>
      </c>
      <c r="D23" s="1069">
        <f t="shared" si="3"/>
        <v>29533.630009361132</v>
      </c>
      <c r="E23" s="1069">
        <f>E6+E15</f>
        <v>28957.971423899438</v>
      </c>
      <c r="F23" s="1069">
        <f t="shared" si="3"/>
        <v>26570.04040527617</v>
      </c>
      <c r="G23" s="1069">
        <f t="shared" si="3"/>
        <v>40575.453534794477</v>
      </c>
      <c r="H23" s="1069">
        <f t="shared" si="3"/>
        <v>39371.056307616898</v>
      </c>
      <c r="I23" s="1069">
        <f t="shared" si="3"/>
        <v>43446.634404836332</v>
      </c>
      <c r="J23" s="1069">
        <f>J6+J15</f>
        <v>49383.9014013829</v>
      </c>
      <c r="K23" s="1069">
        <f>K6+K15</f>
        <v>63737.349027370336</v>
      </c>
      <c r="L23" s="1069">
        <f t="shared" si="3"/>
        <v>7327.9871408629006</v>
      </c>
      <c r="M23" s="1069">
        <f t="shared" si="3"/>
        <v>6979.3135310547195</v>
      </c>
      <c r="N23" s="1069">
        <f t="shared" si="3"/>
        <v>7761.5477708980397</v>
      </c>
      <c r="O23" s="1069">
        <f t="shared" si="3"/>
        <v>7049.6737994063506</v>
      </c>
      <c r="P23" s="1069">
        <f t="shared" si="3"/>
        <v>7069.6479145663197</v>
      </c>
      <c r="Q23" s="1069">
        <f t="shared" si="3"/>
        <v>6503.3634744581796</v>
      </c>
      <c r="R23" s="1069">
        <f>R6+R15</f>
        <v>42691.533631246515</v>
      </c>
      <c r="S23" s="1070">
        <f>+R23/R21</f>
        <v>0.75643217364720861</v>
      </c>
    </row>
    <row r="24" spans="1:24" x14ac:dyDescent="0.2">
      <c r="A24" s="1058"/>
      <c r="B24" s="1015"/>
      <c r="C24" s="1015"/>
      <c r="D24" s="1015"/>
      <c r="E24" s="1015"/>
      <c r="F24" s="1015"/>
      <c r="G24" s="1015"/>
      <c r="H24" s="1015"/>
      <c r="I24" s="1015"/>
      <c r="J24" s="1015"/>
      <c r="K24" s="1015"/>
      <c r="L24" s="1015"/>
      <c r="M24" s="1015"/>
      <c r="N24" s="1015"/>
      <c r="O24" s="1015"/>
      <c r="P24" s="1015"/>
      <c r="Q24" s="1015"/>
      <c r="R24" s="1015"/>
      <c r="S24" s="1015"/>
      <c r="T24" s="1015"/>
    </row>
    <row r="25" spans="1:24" ht="30" customHeight="1" x14ac:dyDescent="0.2">
      <c r="A25" s="1154" t="s">
        <v>890</v>
      </c>
      <c r="B25" s="1155"/>
      <c r="C25" s="1155"/>
      <c r="D25" s="1155"/>
      <c r="E25" s="1155"/>
      <c r="F25" s="1155"/>
      <c r="G25" s="1155"/>
      <c r="H25" s="1155"/>
      <c r="I25" s="1155"/>
      <c r="J25" s="1155"/>
      <c r="K25" s="1155"/>
      <c r="L25" s="1155"/>
      <c r="M25" s="1155"/>
      <c r="N25" s="1155"/>
      <c r="O25" s="1155"/>
      <c r="P25" s="1155"/>
      <c r="Q25" s="1155"/>
      <c r="R25" s="1155"/>
      <c r="S25" s="1155"/>
    </row>
    <row r="26" spans="1:24" ht="8.25" customHeight="1" x14ac:dyDescent="0.2">
      <c r="S26" s="1024"/>
    </row>
    <row r="27" spans="1:24" ht="15" x14ac:dyDescent="0.25">
      <c r="B27" s="1071"/>
      <c r="C27" s="1071"/>
      <c r="D27" s="1071"/>
      <c r="E27" s="1071"/>
      <c r="F27" s="1071"/>
      <c r="G27" s="1071"/>
      <c r="H27" s="1071"/>
      <c r="I27" s="1071"/>
      <c r="J27" s="1071"/>
      <c r="K27" s="1072"/>
      <c r="R27" s="79"/>
      <c r="S27" s="79"/>
      <c r="T27" s="1073"/>
    </row>
    <row r="28" spans="1:24" ht="15" x14ac:dyDescent="0.2">
      <c r="B28" s="79"/>
      <c r="C28" s="79"/>
      <c r="D28" s="79"/>
      <c r="E28" s="79"/>
      <c r="F28" s="79"/>
      <c r="G28" s="79"/>
      <c r="H28" s="79"/>
      <c r="I28" s="79"/>
      <c r="J28" s="79"/>
      <c r="K28" s="655"/>
      <c r="L28" s="79"/>
      <c r="M28" s="79"/>
      <c r="N28" s="79"/>
      <c r="O28" s="79"/>
      <c r="P28" s="79"/>
      <c r="Q28" s="79"/>
      <c r="R28" s="1074"/>
      <c r="T28" s="1046"/>
    </row>
    <row r="29" spans="1:24" ht="15" x14ac:dyDescent="0.25">
      <c r="K29" s="848"/>
      <c r="R29" s="1074"/>
      <c r="T29" s="1046"/>
    </row>
    <row r="30" spans="1:24" ht="15" x14ac:dyDescent="0.25">
      <c r="B30" s="1075"/>
      <c r="C30" s="1075"/>
      <c r="D30" s="1075"/>
      <c r="E30" s="1075"/>
      <c r="F30" s="1075"/>
      <c r="G30" s="1075"/>
      <c r="H30" s="1075"/>
      <c r="I30" s="1075"/>
      <c r="J30" s="1075"/>
      <c r="K30" s="1076"/>
      <c r="L30" s="79"/>
      <c r="M30" s="79"/>
      <c r="N30" s="79"/>
      <c r="O30" s="79"/>
      <c r="P30" s="79"/>
      <c r="Q30" s="79"/>
      <c r="R30" s="1074"/>
      <c r="T30" s="1046"/>
    </row>
    <row r="31" spans="1:24" ht="15" x14ac:dyDescent="0.2">
      <c r="B31" s="79"/>
      <c r="C31" s="79"/>
      <c r="D31" s="79"/>
      <c r="E31" s="79"/>
      <c r="F31" s="1074"/>
      <c r="G31" s="1074"/>
      <c r="H31" s="1074"/>
      <c r="I31" s="1074"/>
      <c r="J31" s="1074"/>
      <c r="K31" s="1077"/>
      <c r="L31" s="79"/>
      <c r="M31" s="79"/>
      <c r="N31" s="79"/>
      <c r="O31" s="79"/>
      <c r="P31" s="79"/>
      <c r="Q31" s="79"/>
      <c r="R31" s="1074"/>
      <c r="T31" s="1046"/>
    </row>
    <row r="32" spans="1:24" ht="15" x14ac:dyDescent="0.2">
      <c r="B32" s="79"/>
      <c r="C32" s="79"/>
      <c r="D32" s="79"/>
      <c r="E32" s="79"/>
      <c r="F32" s="1074"/>
      <c r="G32" s="1074"/>
      <c r="H32" s="1074"/>
      <c r="I32" s="1074"/>
      <c r="J32" s="1074"/>
      <c r="K32" s="1077"/>
      <c r="L32" s="79"/>
      <c r="M32" s="79"/>
      <c r="N32" s="79"/>
      <c r="O32" s="79"/>
      <c r="P32" s="79"/>
      <c r="Q32" s="79"/>
      <c r="R32" s="1074"/>
      <c r="T32" s="1046"/>
    </row>
    <row r="33" spans="2:20" ht="15" x14ac:dyDescent="0.2">
      <c r="B33" s="79"/>
      <c r="C33" s="79"/>
      <c r="D33" s="79"/>
      <c r="E33" s="79"/>
      <c r="F33" s="79"/>
      <c r="G33" s="79"/>
      <c r="H33" s="79"/>
      <c r="I33" s="79"/>
      <c r="J33" s="79"/>
      <c r="K33" s="655"/>
      <c r="L33" s="79"/>
      <c r="M33" s="79"/>
      <c r="N33" s="79"/>
      <c r="O33" s="79"/>
      <c r="P33" s="79"/>
      <c r="Q33" s="79"/>
      <c r="R33" s="1074"/>
      <c r="T33" s="1046"/>
    </row>
    <row r="34" spans="2:20" ht="15" x14ac:dyDescent="0.2">
      <c r="B34" s="79"/>
      <c r="C34" s="79"/>
      <c r="D34" s="79"/>
      <c r="E34" s="79"/>
      <c r="F34" s="79"/>
      <c r="G34" s="79"/>
      <c r="H34" s="79"/>
      <c r="I34" s="79"/>
      <c r="J34" s="79"/>
      <c r="K34" s="655"/>
      <c r="L34" s="79"/>
      <c r="M34" s="79"/>
      <c r="N34" s="79"/>
      <c r="O34" s="79"/>
      <c r="P34" s="79"/>
      <c r="Q34" s="79"/>
      <c r="R34" s="1074"/>
      <c r="T34" s="1046"/>
    </row>
    <row r="35" spans="2:20" ht="15" x14ac:dyDescent="0.25">
      <c r="K35" s="848"/>
      <c r="R35" s="1074"/>
      <c r="T35" s="1046"/>
    </row>
    <row r="36" spans="2:20" ht="15" x14ac:dyDescent="0.25">
      <c r="K36" s="848"/>
      <c r="R36" s="1074"/>
      <c r="T36" s="1046"/>
    </row>
    <row r="37" spans="2:20" ht="15" x14ac:dyDescent="0.25">
      <c r="K37" s="848"/>
      <c r="R37" s="1074"/>
      <c r="T37" s="1046"/>
    </row>
    <row r="38" spans="2:20" ht="15" x14ac:dyDescent="0.25">
      <c r="K38" s="848"/>
      <c r="R38" s="1074"/>
      <c r="T38" s="1046"/>
    </row>
    <row r="39" spans="2:20" ht="15" x14ac:dyDescent="0.25">
      <c r="K39" s="848"/>
      <c r="R39" s="1074"/>
      <c r="T39" s="1046"/>
    </row>
    <row r="40" spans="2:20" ht="15" x14ac:dyDescent="0.25">
      <c r="K40" s="848"/>
      <c r="R40" s="1074"/>
      <c r="T40" s="1046"/>
    </row>
    <row r="41" spans="2:20" ht="15" x14ac:dyDescent="0.25">
      <c r="K41" s="848"/>
      <c r="T41" s="1046"/>
    </row>
    <row r="42" spans="2:20" ht="15" x14ac:dyDescent="0.25">
      <c r="K42" s="848"/>
      <c r="T42" s="1046"/>
    </row>
    <row r="43" spans="2:20" ht="15" x14ac:dyDescent="0.25">
      <c r="K43" s="848"/>
      <c r="T43" s="1046"/>
    </row>
    <row r="44" spans="2:20" ht="15" x14ac:dyDescent="0.25">
      <c r="K44" s="848"/>
      <c r="T44" s="1046"/>
    </row>
    <row r="45" spans="2:20" ht="15" x14ac:dyDescent="0.25">
      <c r="K45" s="848"/>
      <c r="T45" s="1046"/>
    </row>
    <row r="46" spans="2:20" ht="15" x14ac:dyDescent="0.25">
      <c r="K46" s="848"/>
      <c r="T46" s="1046"/>
    </row>
    <row r="47" spans="2:20" ht="15" x14ac:dyDescent="0.25">
      <c r="K47" s="848"/>
      <c r="T47" s="1046"/>
    </row>
    <row r="48" spans="2:20" ht="15" x14ac:dyDescent="0.25">
      <c r="K48" s="848"/>
      <c r="T48" s="1046"/>
    </row>
    <row r="49" spans="11:20" ht="15" x14ac:dyDescent="0.25">
      <c r="K49" s="848"/>
      <c r="T49" s="1046"/>
    </row>
    <row r="50" spans="11:20" ht="15" x14ac:dyDescent="0.25">
      <c r="K50" s="848"/>
      <c r="T50" s="1046"/>
    </row>
  </sheetData>
  <mergeCells count="3">
    <mergeCell ref="L4:Q4"/>
    <mergeCell ref="R4:R5"/>
    <mergeCell ref="A25:S25"/>
  </mergeCells>
  <pageMargins left="0.7" right="0.7" top="0.75" bottom="0.75" header="0.3" footer="0.3"/>
  <pageSetup scale="3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745EA-618F-4A8E-B048-9F25339B6B3A}">
  <sheetPr codeName="Hoja11">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1023" customWidth="1"/>
    <col min="2" max="2" width="18.7109375" style="1023" customWidth="1"/>
    <col min="3" max="3" width="41.42578125" style="1024" customWidth="1"/>
    <col min="4" max="4" width="2.28515625" style="848" customWidth="1"/>
    <col min="5" max="5" width="19.7109375" style="848" customWidth="1"/>
    <col min="6" max="6" width="6.7109375" style="848" customWidth="1"/>
    <col min="7" max="8" width="11.5703125" style="848" customWidth="1"/>
    <col min="9" max="9" width="11.5703125" style="848"/>
    <col min="10" max="10" width="15.5703125" style="848" customWidth="1"/>
    <col min="11" max="13" width="11.5703125" style="848"/>
    <col min="14" max="256" width="11.5703125" style="1024"/>
    <col min="257" max="257" width="36.28515625" style="1024" customWidth="1"/>
    <col min="258" max="258" width="18.7109375" style="1024" customWidth="1"/>
    <col min="259" max="259" width="41.42578125" style="1024" customWidth="1"/>
    <col min="260" max="260" width="10.42578125" style="1024" customWidth="1"/>
    <col min="261" max="261" width="19.7109375" style="1024" customWidth="1"/>
    <col min="262" max="262" width="6.7109375" style="1024" customWidth="1"/>
    <col min="263" max="264" width="11.5703125" style="1024" customWidth="1"/>
    <col min="265" max="265" width="11.5703125" style="1024"/>
    <col min="266" max="266" width="15.5703125" style="1024" customWidth="1"/>
    <col min="267" max="512" width="11.5703125" style="1024"/>
    <col min="513" max="513" width="36.28515625" style="1024" customWidth="1"/>
    <col min="514" max="514" width="18.7109375" style="1024" customWidth="1"/>
    <col min="515" max="515" width="41.42578125" style="1024" customWidth="1"/>
    <col min="516" max="516" width="10.42578125" style="1024" customWidth="1"/>
    <col min="517" max="517" width="19.7109375" style="1024" customWidth="1"/>
    <col min="518" max="518" width="6.7109375" style="1024" customWidth="1"/>
    <col min="519" max="520" width="11.5703125" style="1024" customWidth="1"/>
    <col min="521" max="521" width="11.5703125" style="1024"/>
    <col min="522" max="522" width="15.5703125" style="1024" customWidth="1"/>
    <col min="523" max="768" width="11.5703125" style="1024"/>
    <col min="769" max="769" width="36.28515625" style="1024" customWidth="1"/>
    <col min="770" max="770" width="18.7109375" style="1024" customWidth="1"/>
    <col min="771" max="771" width="41.42578125" style="1024" customWidth="1"/>
    <col min="772" max="772" width="10.42578125" style="1024" customWidth="1"/>
    <col min="773" max="773" width="19.7109375" style="1024" customWidth="1"/>
    <col min="774" max="774" width="6.7109375" style="1024" customWidth="1"/>
    <col min="775" max="776" width="11.5703125" style="1024" customWidth="1"/>
    <col min="777" max="777" width="11.5703125" style="1024"/>
    <col min="778" max="778" width="15.5703125" style="1024" customWidth="1"/>
    <col min="779" max="1024" width="11.5703125" style="1024"/>
    <col min="1025" max="1025" width="36.28515625" style="1024" customWidth="1"/>
    <col min="1026" max="1026" width="18.7109375" style="1024" customWidth="1"/>
    <col min="1027" max="1027" width="41.42578125" style="1024" customWidth="1"/>
    <col min="1028" max="1028" width="10.42578125" style="1024" customWidth="1"/>
    <col min="1029" max="1029" width="19.7109375" style="1024" customWidth="1"/>
    <col min="1030" max="1030" width="6.7109375" style="1024" customWidth="1"/>
    <col min="1031" max="1032" width="11.5703125" style="1024" customWidth="1"/>
    <col min="1033" max="1033" width="11.5703125" style="1024"/>
    <col min="1034" max="1034" width="15.5703125" style="1024" customWidth="1"/>
    <col min="1035" max="1280" width="11.5703125" style="1024"/>
    <col min="1281" max="1281" width="36.28515625" style="1024" customWidth="1"/>
    <col min="1282" max="1282" width="18.7109375" style="1024" customWidth="1"/>
    <col min="1283" max="1283" width="41.42578125" style="1024" customWidth="1"/>
    <col min="1284" max="1284" width="10.42578125" style="1024" customWidth="1"/>
    <col min="1285" max="1285" width="19.7109375" style="1024" customWidth="1"/>
    <col min="1286" max="1286" width="6.7109375" style="1024" customWidth="1"/>
    <col min="1287" max="1288" width="11.5703125" style="1024" customWidth="1"/>
    <col min="1289" max="1289" width="11.5703125" style="1024"/>
    <col min="1290" max="1290" width="15.5703125" style="1024" customWidth="1"/>
    <col min="1291" max="1536" width="11.5703125" style="1024"/>
    <col min="1537" max="1537" width="36.28515625" style="1024" customWidth="1"/>
    <col min="1538" max="1538" width="18.7109375" style="1024" customWidth="1"/>
    <col min="1539" max="1539" width="41.42578125" style="1024" customWidth="1"/>
    <col min="1540" max="1540" width="10.42578125" style="1024" customWidth="1"/>
    <col min="1541" max="1541" width="19.7109375" style="1024" customWidth="1"/>
    <col min="1542" max="1542" width="6.7109375" style="1024" customWidth="1"/>
    <col min="1543" max="1544" width="11.5703125" style="1024" customWidth="1"/>
    <col min="1545" max="1545" width="11.5703125" style="1024"/>
    <col min="1546" max="1546" width="15.5703125" style="1024" customWidth="1"/>
    <col min="1547" max="1792" width="11.5703125" style="1024"/>
    <col min="1793" max="1793" width="36.28515625" style="1024" customWidth="1"/>
    <col min="1794" max="1794" width="18.7109375" style="1024" customWidth="1"/>
    <col min="1795" max="1795" width="41.42578125" style="1024" customWidth="1"/>
    <col min="1796" max="1796" width="10.42578125" style="1024" customWidth="1"/>
    <col min="1797" max="1797" width="19.7109375" style="1024" customWidth="1"/>
    <col min="1798" max="1798" width="6.7109375" style="1024" customWidth="1"/>
    <col min="1799" max="1800" width="11.5703125" style="1024" customWidth="1"/>
    <col min="1801" max="1801" width="11.5703125" style="1024"/>
    <col min="1802" max="1802" width="15.5703125" style="1024" customWidth="1"/>
    <col min="1803" max="2048" width="11.5703125" style="1024"/>
    <col min="2049" max="2049" width="36.28515625" style="1024" customWidth="1"/>
    <col min="2050" max="2050" width="18.7109375" style="1024" customWidth="1"/>
    <col min="2051" max="2051" width="41.42578125" style="1024" customWidth="1"/>
    <col min="2052" max="2052" width="10.42578125" style="1024" customWidth="1"/>
    <col min="2053" max="2053" width="19.7109375" style="1024" customWidth="1"/>
    <col min="2054" max="2054" width="6.7109375" style="1024" customWidth="1"/>
    <col min="2055" max="2056" width="11.5703125" style="1024" customWidth="1"/>
    <col min="2057" max="2057" width="11.5703125" style="1024"/>
    <col min="2058" max="2058" width="15.5703125" style="1024" customWidth="1"/>
    <col min="2059" max="2304" width="11.5703125" style="1024"/>
    <col min="2305" max="2305" width="36.28515625" style="1024" customWidth="1"/>
    <col min="2306" max="2306" width="18.7109375" style="1024" customWidth="1"/>
    <col min="2307" max="2307" width="41.42578125" style="1024" customWidth="1"/>
    <col min="2308" max="2308" width="10.42578125" style="1024" customWidth="1"/>
    <col min="2309" max="2309" width="19.7109375" style="1024" customWidth="1"/>
    <col min="2310" max="2310" width="6.7109375" style="1024" customWidth="1"/>
    <col min="2311" max="2312" width="11.5703125" style="1024" customWidth="1"/>
    <col min="2313" max="2313" width="11.5703125" style="1024"/>
    <col min="2314" max="2314" width="15.5703125" style="1024" customWidth="1"/>
    <col min="2315" max="2560" width="11.5703125" style="1024"/>
    <col min="2561" max="2561" width="36.28515625" style="1024" customWidth="1"/>
    <col min="2562" max="2562" width="18.7109375" style="1024" customWidth="1"/>
    <col min="2563" max="2563" width="41.42578125" style="1024" customWidth="1"/>
    <col min="2564" max="2564" width="10.42578125" style="1024" customWidth="1"/>
    <col min="2565" max="2565" width="19.7109375" style="1024" customWidth="1"/>
    <col min="2566" max="2566" width="6.7109375" style="1024" customWidth="1"/>
    <col min="2567" max="2568" width="11.5703125" style="1024" customWidth="1"/>
    <col min="2569" max="2569" width="11.5703125" style="1024"/>
    <col min="2570" max="2570" width="15.5703125" style="1024" customWidth="1"/>
    <col min="2571" max="2816" width="11.5703125" style="1024"/>
    <col min="2817" max="2817" width="36.28515625" style="1024" customWidth="1"/>
    <col min="2818" max="2818" width="18.7109375" style="1024" customWidth="1"/>
    <col min="2819" max="2819" width="41.42578125" style="1024" customWidth="1"/>
    <col min="2820" max="2820" width="10.42578125" style="1024" customWidth="1"/>
    <col min="2821" max="2821" width="19.7109375" style="1024" customWidth="1"/>
    <col min="2822" max="2822" width="6.7109375" style="1024" customWidth="1"/>
    <col min="2823" max="2824" width="11.5703125" style="1024" customWidth="1"/>
    <col min="2825" max="2825" width="11.5703125" style="1024"/>
    <col min="2826" max="2826" width="15.5703125" style="1024" customWidth="1"/>
    <col min="2827" max="3072" width="11.5703125" style="1024"/>
    <col min="3073" max="3073" width="36.28515625" style="1024" customWidth="1"/>
    <col min="3074" max="3074" width="18.7109375" style="1024" customWidth="1"/>
    <col min="3075" max="3075" width="41.42578125" style="1024" customWidth="1"/>
    <col min="3076" max="3076" width="10.42578125" style="1024" customWidth="1"/>
    <col min="3077" max="3077" width="19.7109375" style="1024" customWidth="1"/>
    <col min="3078" max="3078" width="6.7109375" style="1024" customWidth="1"/>
    <col min="3079" max="3080" width="11.5703125" style="1024" customWidth="1"/>
    <col min="3081" max="3081" width="11.5703125" style="1024"/>
    <col min="3082" max="3082" width="15.5703125" style="1024" customWidth="1"/>
    <col min="3083" max="3328" width="11.5703125" style="1024"/>
    <col min="3329" max="3329" width="36.28515625" style="1024" customWidth="1"/>
    <col min="3330" max="3330" width="18.7109375" style="1024" customWidth="1"/>
    <col min="3331" max="3331" width="41.42578125" style="1024" customWidth="1"/>
    <col min="3332" max="3332" width="10.42578125" style="1024" customWidth="1"/>
    <col min="3333" max="3333" width="19.7109375" style="1024" customWidth="1"/>
    <col min="3334" max="3334" width="6.7109375" style="1024" customWidth="1"/>
    <col min="3335" max="3336" width="11.5703125" style="1024" customWidth="1"/>
    <col min="3337" max="3337" width="11.5703125" style="1024"/>
    <col min="3338" max="3338" width="15.5703125" style="1024" customWidth="1"/>
    <col min="3339" max="3584" width="11.5703125" style="1024"/>
    <col min="3585" max="3585" width="36.28515625" style="1024" customWidth="1"/>
    <col min="3586" max="3586" width="18.7109375" style="1024" customWidth="1"/>
    <col min="3587" max="3587" width="41.42578125" style="1024" customWidth="1"/>
    <col min="3588" max="3588" width="10.42578125" style="1024" customWidth="1"/>
    <col min="3589" max="3589" width="19.7109375" style="1024" customWidth="1"/>
    <col min="3590" max="3590" width="6.7109375" style="1024" customWidth="1"/>
    <col min="3591" max="3592" width="11.5703125" style="1024" customWidth="1"/>
    <col min="3593" max="3593" width="11.5703125" style="1024"/>
    <col min="3594" max="3594" width="15.5703125" style="1024" customWidth="1"/>
    <col min="3595" max="3840" width="11.5703125" style="1024"/>
    <col min="3841" max="3841" width="36.28515625" style="1024" customWidth="1"/>
    <col min="3842" max="3842" width="18.7109375" style="1024" customWidth="1"/>
    <col min="3843" max="3843" width="41.42578125" style="1024" customWidth="1"/>
    <col min="3844" max="3844" width="10.42578125" style="1024" customWidth="1"/>
    <col min="3845" max="3845" width="19.7109375" style="1024" customWidth="1"/>
    <col min="3846" max="3846" width="6.7109375" style="1024" customWidth="1"/>
    <col min="3847" max="3848" width="11.5703125" style="1024" customWidth="1"/>
    <col min="3849" max="3849" width="11.5703125" style="1024"/>
    <col min="3850" max="3850" width="15.5703125" style="1024" customWidth="1"/>
    <col min="3851" max="4096" width="11.5703125" style="1024"/>
    <col min="4097" max="4097" width="36.28515625" style="1024" customWidth="1"/>
    <col min="4098" max="4098" width="18.7109375" style="1024" customWidth="1"/>
    <col min="4099" max="4099" width="41.42578125" style="1024" customWidth="1"/>
    <col min="4100" max="4100" width="10.42578125" style="1024" customWidth="1"/>
    <col min="4101" max="4101" width="19.7109375" style="1024" customWidth="1"/>
    <col min="4102" max="4102" width="6.7109375" style="1024" customWidth="1"/>
    <col min="4103" max="4104" width="11.5703125" style="1024" customWidth="1"/>
    <col min="4105" max="4105" width="11.5703125" style="1024"/>
    <col min="4106" max="4106" width="15.5703125" style="1024" customWidth="1"/>
    <col min="4107" max="4352" width="11.5703125" style="1024"/>
    <col min="4353" max="4353" width="36.28515625" style="1024" customWidth="1"/>
    <col min="4354" max="4354" width="18.7109375" style="1024" customWidth="1"/>
    <col min="4355" max="4355" width="41.42578125" style="1024" customWidth="1"/>
    <col min="4356" max="4356" width="10.42578125" style="1024" customWidth="1"/>
    <col min="4357" max="4357" width="19.7109375" style="1024" customWidth="1"/>
    <col min="4358" max="4358" width="6.7109375" style="1024" customWidth="1"/>
    <col min="4359" max="4360" width="11.5703125" style="1024" customWidth="1"/>
    <col min="4361" max="4361" width="11.5703125" style="1024"/>
    <col min="4362" max="4362" width="15.5703125" style="1024" customWidth="1"/>
    <col min="4363" max="4608" width="11.5703125" style="1024"/>
    <col min="4609" max="4609" width="36.28515625" style="1024" customWidth="1"/>
    <col min="4610" max="4610" width="18.7109375" style="1024" customWidth="1"/>
    <col min="4611" max="4611" width="41.42578125" style="1024" customWidth="1"/>
    <col min="4612" max="4612" width="10.42578125" style="1024" customWidth="1"/>
    <col min="4613" max="4613" width="19.7109375" style="1024" customWidth="1"/>
    <col min="4614" max="4614" width="6.7109375" style="1024" customWidth="1"/>
    <col min="4615" max="4616" width="11.5703125" style="1024" customWidth="1"/>
    <col min="4617" max="4617" width="11.5703125" style="1024"/>
    <col min="4618" max="4618" width="15.5703125" style="1024" customWidth="1"/>
    <col min="4619" max="4864" width="11.5703125" style="1024"/>
    <col min="4865" max="4865" width="36.28515625" style="1024" customWidth="1"/>
    <col min="4866" max="4866" width="18.7109375" style="1024" customWidth="1"/>
    <col min="4867" max="4867" width="41.42578125" style="1024" customWidth="1"/>
    <col min="4868" max="4868" width="10.42578125" style="1024" customWidth="1"/>
    <col min="4869" max="4869" width="19.7109375" style="1024" customWidth="1"/>
    <col min="4870" max="4870" width="6.7109375" style="1024" customWidth="1"/>
    <col min="4871" max="4872" width="11.5703125" style="1024" customWidth="1"/>
    <col min="4873" max="4873" width="11.5703125" style="1024"/>
    <col min="4874" max="4874" width="15.5703125" style="1024" customWidth="1"/>
    <col min="4875" max="5120" width="11.5703125" style="1024"/>
    <col min="5121" max="5121" width="36.28515625" style="1024" customWidth="1"/>
    <col min="5122" max="5122" width="18.7109375" style="1024" customWidth="1"/>
    <col min="5123" max="5123" width="41.42578125" style="1024" customWidth="1"/>
    <col min="5124" max="5124" width="10.42578125" style="1024" customWidth="1"/>
    <col min="5125" max="5125" width="19.7109375" style="1024" customWidth="1"/>
    <col min="5126" max="5126" width="6.7109375" style="1024" customWidth="1"/>
    <col min="5127" max="5128" width="11.5703125" style="1024" customWidth="1"/>
    <col min="5129" max="5129" width="11.5703125" style="1024"/>
    <col min="5130" max="5130" width="15.5703125" style="1024" customWidth="1"/>
    <col min="5131" max="5376" width="11.5703125" style="1024"/>
    <col min="5377" max="5377" width="36.28515625" style="1024" customWidth="1"/>
    <col min="5378" max="5378" width="18.7109375" style="1024" customWidth="1"/>
    <col min="5379" max="5379" width="41.42578125" style="1024" customWidth="1"/>
    <col min="5380" max="5380" width="10.42578125" style="1024" customWidth="1"/>
    <col min="5381" max="5381" width="19.7109375" style="1024" customWidth="1"/>
    <col min="5382" max="5382" width="6.7109375" style="1024" customWidth="1"/>
    <col min="5383" max="5384" width="11.5703125" style="1024" customWidth="1"/>
    <col min="5385" max="5385" width="11.5703125" style="1024"/>
    <col min="5386" max="5386" width="15.5703125" style="1024" customWidth="1"/>
    <col min="5387" max="5632" width="11.5703125" style="1024"/>
    <col min="5633" max="5633" width="36.28515625" style="1024" customWidth="1"/>
    <col min="5634" max="5634" width="18.7109375" style="1024" customWidth="1"/>
    <col min="5635" max="5635" width="41.42578125" style="1024" customWidth="1"/>
    <col min="5636" max="5636" width="10.42578125" style="1024" customWidth="1"/>
    <col min="5637" max="5637" width="19.7109375" style="1024" customWidth="1"/>
    <col min="5638" max="5638" width="6.7109375" style="1024" customWidth="1"/>
    <col min="5639" max="5640" width="11.5703125" style="1024" customWidth="1"/>
    <col min="5641" max="5641" width="11.5703125" style="1024"/>
    <col min="5642" max="5642" width="15.5703125" style="1024" customWidth="1"/>
    <col min="5643" max="5888" width="11.5703125" style="1024"/>
    <col min="5889" max="5889" width="36.28515625" style="1024" customWidth="1"/>
    <col min="5890" max="5890" width="18.7109375" style="1024" customWidth="1"/>
    <col min="5891" max="5891" width="41.42578125" style="1024" customWidth="1"/>
    <col min="5892" max="5892" width="10.42578125" style="1024" customWidth="1"/>
    <col min="5893" max="5893" width="19.7109375" style="1024" customWidth="1"/>
    <col min="5894" max="5894" width="6.7109375" style="1024" customWidth="1"/>
    <col min="5895" max="5896" width="11.5703125" style="1024" customWidth="1"/>
    <col min="5897" max="5897" width="11.5703125" style="1024"/>
    <col min="5898" max="5898" width="15.5703125" style="1024" customWidth="1"/>
    <col min="5899" max="6144" width="11.5703125" style="1024"/>
    <col min="6145" max="6145" width="36.28515625" style="1024" customWidth="1"/>
    <col min="6146" max="6146" width="18.7109375" style="1024" customWidth="1"/>
    <col min="6147" max="6147" width="41.42578125" style="1024" customWidth="1"/>
    <col min="6148" max="6148" width="10.42578125" style="1024" customWidth="1"/>
    <col min="6149" max="6149" width="19.7109375" style="1024" customWidth="1"/>
    <col min="6150" max="6150" width="6.7109375" style="1024" customWidth="1"/>
    <col min="6151" max="6152" width="11.5703125" style="1024" customWidth="1"/>
    <col min="6153" max="6153" width="11.5703125" style="1024"/>
    <col min="6154" max="6154" width="15.5703125" style="1024" customWidth="1"/>
    <col min="6155" max="6400" width="11.5703125" style="1024"/>
    <col min="6401" max="6401" width="36.28515625" style="1024" customWidth="1"/>
    <col min="6402" max="6402" width="18.7109375" style="1024" customWidth="1"/>
    <col min="6403" max="6403" width="41.42578125" style="1024" customWidth="1"/>
    <col min="6404" max="6404" width="10.42578125" style="1024" customWidth="1"/>
    <col min="6405" max="6405" width="19.7109375" style="1024" customWidth="1"/>
    <col min="6406" max="6406" width="6.7109375" style="1024" customWidth="1"/>
    <col min="6407" max="6408" width="11.5703125" style="1024" customWidth="1"/>
    <col min="6409" max="6409" width="11.5703125" style="1024"/>
    <col min="6410" max="6410" width="15.5703125" style="1024" customWidth="1"/>
    <col min="6411" max="6656" width="11.5703125" style="1024"/>
    <col min="6657" max="6657" width="36.28515625" style="1024" customWidth="1"/>
    <col min="6658" max="6658" width="18.7109375" style="1024" customWidth="1"/>
    <col min="6659" max="6659" width="41.42578125" style="1024" customWidth="1"/>
    <col min="6660" max="6660" width="10.42578125" style="1024" customWidth="1"/>
    <col min="6661" max="6661" width="19.7109375" style="1024" customWidth="1"/>
    <col min="6662" max="6662" width="6.7109375" style="1024" customWidth="1"/>
    <col min="6663" max="6664" width="11.5703125" style="1024" customWidth="1"/>
    <col min="6665" max="6665" width="11.5703125" style="1024"/>
    <col min="6666" max="6666" width="15.5703125" style="1024" customWidth="1"/>
    <col min="6667" max="6912" width="11.5703125" style="1024"/>
    <col min="6913" max="6913" width="36.28515625" style="1024" customWidth="1"/>
    <col min="6914" max="6914" width="18.7109375" style="1024" customWidth="1"/>
    <col min="6915" max="6915" width="41.42578125" style="1024" customWidth="1"/>
    <col min="6916" max="6916" width="10.42578125" style="1024" customWidth="1"/>
    <col min="6917" max="6917" width="19.7109375" style="1024" customWidth="1"/>
    <col min="6918" max="6918" width="6.7109375" style="1024" customWidth="1"/>
    <col min="6919" max="6920" width="11.5703125" style="1024" customWidth="1"/>
    <col min="6921" max="6921" width="11.5703125" style="1024"/>
    <col min="6922" max="6922" width="15.5703125" style="1024" customWidth="1"/>
    <col min="6923" max="7168" width="11.5703125" style="1024"/>
    <col min="7169" max="7169" width="36.28515625" style="1024" customWidth="1"/>
    <col min="7170" max="7170" width="18.7109375" style="1024" customWidth="1"/>
    <col min="7171" max="7171" width="41.42578125" style="1024" customWidth="1"/>
    <col min="7172" max="7172" width="10.42578125" style="1024" customWidth="1"/>
    <col min="7173" max="7173" width="19.7109375" style="1024" customWidth="1"/>
    <col min="7174" max="7174" width="6.7109375" style="1024" customWidth="1"/>
    <col min="7175" max="7176" width="11.5703125" style="1024" customWidth="1"/>
    <col min="7177" max="7177" width="11.5703125" style="1024"/>
    <col min="7178" max="7178" width="15.5703125" style="1024" customWidth="1"/>
    <col min="7179" max="7424" width="11.5703125" style="1024"/>
    <col min="7425" max="7425" width="36.28515625" style="1024" customWidth="1"/>
    <col min="7426" max="7426" width="18.7109375" style="1024" customWidth="1"/>
    <col min="7427" max="7427" width="41.42578125" style="1024" customWidth="1"/>
    <col min="7428" max="7428" width="10.42578125" style="1024" customWidth="1"/>
    <col min="7429" max="7429" width="19.7109375" style="1024" customWidth="1"/>
    <col min="7430" max="7430" width="6.7109375" style="1024" customWidth="1"/>
    <col min="7431" max="7432" width="11.5703125" style="1024" customWidth="1"/>
    <col min="7433" max="7433" width="11.5703125" style="1024"/>
    <col min="7434" max="7434" width="15.5703125" style="1024" customWidth="1"/>
    <col min="7435" max="7680" width="11.5703125" style="1024"/>
    <col min="7681" max="7681" width="36.28515625" style="1024" customWidth="1"/>
    <col min="7682" max="7682" width="18.7109375" style="1024" customWidth="1"/>
    <col min="7683" max="7683" width="41.42578125" style="1024" customWidth="1"/>
    <col min="7684" max="7684" width="10.42578125" style="1024" customWidth="1"/>
    <col min="7685" max="7685" width="19.7109375" style="1024" customWidth="1"/>
    <col min="7686" max="7686" width="6.7109375" style="1024" customWidth="1"/>
    <col min="7687" max="7688" width="11.5703125" style="1024" customWidth="1"/>
    <col min="7689" max="7689" width="11.5703125" style="1024"/>
    <col min="7690" max="7690" width="15.5703125" style="1024" customWidth="1"/>
    <col min="7691" max="7936" width="11.5703125" style="1024"/>
    <col min="7937" max="7937" width="36.28515625" style="1024" customWidth="1"/>
    <col min="7938" max="7938" width="18.7109375" style="1024" customWidth="1"/>
    <col min="7939" max="7939" width="41.42578125" style="1024" customWidth="1"/>
    <col min="7940" max="7940" width="10.42578125" style="1024" customWidth="1"/>
    <col min="7941" max="7941" width="19.7109375" style="1024" customWidth="1"/>
    <col min="7942" max="7942" width="6.7109375" style="1024" customWidth="1"/>
    <col min="7943" max="7944" width="11.5703125" style="1024" customWidth="1"/>
    <col min="7945" max="7945" width="11.5703125" style="1024"/>
    <col min="7946" max="7946" width="15.5703125" style="1024" customWidth="1"/>
    <col min="7947" max="8192" width="11.5703125" style="1024"/>
    <col min="8193" max="8193" width="36.28515625" style="1024" customWidth="1"/>
    <col min="8194" max="8194" width="18.7109375" style="1024" customWidth="1"/>
    <col min="8195" max="8195" width="41.42578125" style="1024" customWidth="1"/>
    <col min="8196" max="8196" width="10.42578125" style="1024" customWidth="1"/>
    <col min="8197" max="8197" width="19.7109375" style="1024" customWidth="1"/>
    <col min="8198" max="8198" width="6.7109375" style="1024" customWidth="1"/>
    <col min="8199" max="8200" width="11.5703125" style="1024" customWidth="1"/>
    <col min="8201" max="8201" width="11.5703125" style="1024"/>
    <col min="8202" max="8202" width="15.5703125" style="1024" customWidth="1"/>
    <col min="8203" max="8448" width="11.5703125" style="1024"/>
    <col min="8449" max="8449" width="36.28515625" style="1024" customWidth="1"/>
    <col min="8450" max="8450" width="18.7109375" style="1024" customWidth="1"/>
    <col min="8451" max="8451" width="41.42578125" style="1024" customWidth="1"/>
    <col min="8452" max="8452" width="10.42578125" style="1024" customWidth="1"/>
    <col min="8453" max="8453" width="19.7109375" style="1024" customWidth="1"/>
    <col min="8454" max="8454" width="6.7109375" style="1024" customWidth="1"/>
    <col min="8455" max="8456" width="11.5703125" style="1024" customWidth="1"/>
    <col min="8457" max="8457" width="11.5703125" style="1024"/>
    <col min="8458" max="8458" width="15.5703125" style="1024" customWidth="1"/>
    <col min="8459" max="8704" width="11.5703125" style="1024"/>
    <col min="8705" max="8705" width="36.28515625" style="1024" customWidth="1"/>
    <col min="8706" max="8706" width="18.7109375" style="1024" customWidth="1"/>
    <col min="8707" max="8707" width="41.42578125" style="1024" customWidth="1"/>
    <col min="8708" max="8708" width="10.42578125" style="1024" customWidth="1"/>
    <col min="8709" max="8709" width="19.7109375" style="1024" customWidth="1"/>
    <col min="8710" max="8710" width="6.7109375" style="1024" customWidth="1"/>
    <col min="8711" max="8712" width="11.5703125" style="1024" customWidth="1"/>
    <col min="8713" max="8713" width="11.5703125" style="1024"/>
    <col min="8714" max="8714" width="15.5703125" style="1024" customWidth="1"/>
    <col min="8715" max="8960" width="11.5703125" style="1024"/>
    <col min="8961" max="8961" width="36.28515625" style="1024" customWidth="1"/>
    <col min="8962" max="8962" width="18.7109375" style="1024" customWidth="1"/>
    <col min="8963" max="8963" width="41.42578125" style="1024" customWidth="1"/>
    <col min="8964" max="8964" width="10.42578125" style="1024" customWidth="1"/>
    <col min="8965" max="8965" width="19.7109375" style="1024" customWidth="1"/>
    <col min="8966" max="8966" width="6.7109375" style="1024" customWidth="1"/>
    <col min="8967" max="8968" width="11.5703125" style="1024" customWidth="1"/>
    <col min="8969" max="8969" width="11.5703125" style="1024"/>
    <col min="8970" max="8970" width="15.5703125" style="1024" customWidth="1"/>
    <col min="8971" max="9216" width="11.5703125" style="1024"/>
    <col min="9217" max="9217" width="36.28515625" style="1024" customWidth="1"/>
    <col min="9218" max="9218" width="18.7109375" style="1024" customWidth="1"/>
    <col min="9219" max="9219" width="41.42578125" style="1024" customWidth="1"/>
    <col min="9220" max="9220" width="10.42578125" style="1024" customWidth="1"/>
    <col min="9221" max="9221" width="19.7109375" style="1024" customWidth="1"/>
    <col min="9222" max="9222" width="6.7109375" style="1024" customWidth="1"/>
    <col min="9223" max="9224" width="11.5703125" style="1024" customWidth="1"/>
    <col min="9225" max="9225" width="11.5703125" style="1024"/>
    <col min="9226" max="9226" width="15.5703125" style="1024" customWidth="1"/>
    <col min="9227" max="9472" width="11.5703125" style="1024"/>
    <col min="9473" max="9473" width="36.28515625" style="1024" customWidth="1"/>
    <col min="9474" max="9474" width="18.7109375" style="1024" customWidth="1"/>
    <col min="9475" max="9475" width="41.42578125" style="1024" customWidth="1"/>
    <col min="9476" max="9476" width="10.42578125" style="1024" customWidth="1"/>
    <col min="9477" max="9477" width="19.7109375" style="1024" customWidth="1"/>
    <col min="9478" max="9478" width="6.7109375" style="1024" customWidth="1"/>
    <col min="9479" max="9480" width="11.5703125" style="1024" customWidth="1"/>
    <col min="9481" max="9481" width="11.5703125" style="1024"/>
    <col min="9482" max="9482" width="15.5703125" style="1024" customWidth="1"/>
    <col min="9483" max="9728" width="11.5703125" style="1024"/>
    <col min="9729" max="9729" width="36.28515625" style="1024" customWidth="1"/>
    <col min="9730" max="9730" width="18.7109375" style="1024" customWidth="1"/>
    <col min="9731" max="9731" width="41.42578125" style="1024" customWidth="1"/>
    <col min="9732" max="9732" width="10.42578125" style="1024" customWidth="1"/>
    <col min="9733" max="9733" width="19.7109375" style="1024" customWidth="1"/>
    <col min="9734" max="9734" width="6.7109375" style="1024" customWidth="1"/>
    <col min="9735" max="9736" width="11.5703125" style="1024" customWidth="1"/>
    <col min="9737" max="9737" width="11.5703125" style="1024"/>
    <col min="9738" max="9738" width="15.5703125" style="1024" customWidth="1"/>
    <col min="9739" max="9984" width="11.5703125" style="1024"/>
    <col min="9985" max="9985" width="36.28515625" style="1024" customWidth="1"/>
    <col min="9986" max="9986" width="18.7109375" style="1024" customWidth="1"/>
    <col min="9987" max="9987" width="41.42578125" style="1024" customWidth="1"/>
    <col min="9988" max="9988" width="10.42578125" style="1024" customWidth="1"/>
    <col min="9989" max="9989" width="19.7109375" style="1024" customWidth="1"/>
    <col min="9990" max="9990" width="6.7109375" style="1024" customWidth="1"/>
    <col min="9991" max="9992" width="11.5703125" style="1024" customWidth="1"/>
    <col min="9993" max="9993" width="11.5703125" style="1024"/>
    <col min="9994" max="9994" width="15.5703125" style="1024" customWidth="1"/>
    <col min="9995" max="10240" width="11.5703125" style="1024"/>
    <col min="10241" max="10241" width="36.28515625" style="1024" customWidth="1"/>
    <col min="10242" max="10242" width="18.7109375" style="1024" customWidth="1"/>
    <col min="10243" max="10243" width="41.42578125" style="1024" customWidth="1"/>
    <col min="10244" max="10244" width="10.42578125" style="1024" customWidth="1"/>
    <col min="10245" max="10245" width="19.7109375" style="1024" customWidth="1"/>
    <col min="10246" max="10246" width="6.7109375" style="1024" customWidth="1"/>
    <col min="10247" max="10248" width="11.5703125" style="1024" customWidth="1"/>
    <col min="10249" max="10249" width="11.5703125" style="1024"/>
    <col min="10250" max="10250" width="15.5703125" style="1024" customWidth="1"/>
    <col min="10251" max="10496" width="11.5703125" style="1024"/>
    <col min="10497" max="10497" width="36.28515625" style="1024" customWidth="1"/>
    <col min="10498" max="10498" width="18.7109375" style="1024" customWidth="1"/>
    <col min="10499" max="10499" width="41.42578125" style="1024" customWidth="1"/>
    <col min="10500" max="10500" width="10.42578125" style="1024" customWidth="1"/>
    <col min="10501" max="10501" width="19.7109375" style="1024" customWidth="1"/>
    <col min="10502" max="10502" width="6.7109375" style="1024" customWidth="1"/>
    <col min="10503" max="10504" width="11.5703125" style="1024" customWidth="1"/>
    <col min="10505" max="10505" width="11.5703125" style="1024"/>
    <col min="10506" max="10506" width="15.5703125" style="1024" customWidth="1"/>
    <col min="10507" max="10752" width="11.5703125" style="1024"/>
    <col min="10753" max="10753" width="36.28515625" style="1024" customWidth="1"/>
    <col min="10754" max="10754" width="18.7109375" style="1024" customWidth="1"/>
    <col min="10755" max="10755" width="41.42578125" style="1024" customWidth="1"/>
    <col min="10756" max="10756" width="10.42578125" style="1024" customWidth="1"/>
    <col min="10757" max="10757" width="19.7109375" style="1024" customWidth="1"/>
    <col min="10758" max="10758" width="6.7109375" style="1024" customWidth="1"/>
    <col min="10759" max="10760" width="11.5703125" style="1024" customWidth="1"/>
    <col min="10761" max="10761" width="11.5703125" style="1024"/>
    <col min="10762" max="10762" width="15.5703125" style="1024" customWidth="1"/>
    <col min="10763" max="11008" width="11.5703125" style="1024"/>
    <col min="11009" max="11009" width="36.28515625" style="1024" customWidth="1"/>
    <col min="11010" max="11010" width="18.7109375" style="1024" customWidth="1"/>
    <col min="11011" max="11011" width="41.42578125" style="1024" customWidth="1"/>
    <col min="11012" max="11012" width="10.42578125" style="1024" customWidth="1"/>
    <col min="11013" max="11013" width="19.7109375" style="1024" customWidth="1"/>
    <col min="11014" max="11014" width="6.7109375" style="1024" customWidth="1"/>
    <col min="11015" max="11016" width="11.5703125" style="1024" customWidth="1"/>
    <col min="11017" max="11017" width="11.5703125" style="1024"/>
    <col min="11018" max="11018" width="15.5703125" style="1024" customWidth="1"/>
    <col min="11019" max="11264" width="11.5703125" style="1024"/>
    <col min="11265" max="11265" width="36.28515625" style="1024" customWidth="1"/>
    <col min="11266" max="11266" width="18.7109375" style="1024" customWidth="1"/>
    <col min="11267" max="11267" width="41.42578125" style="1024" customWidth="1"/>
    <col min="11268" max="11268" width="10.42578125" style="1024" customWidth="1"/>
    <col min="11269" max="11269" width="19.7109375" style="1024" customWidth="1"/>
    <col min="11270" max="11270" width="6.7109375" style="1024" customWidth="1"/>
    <col min="11271" max="11272" width="11.5703125" style="1024" customWidth="1"/>
    <col min="11273" max="11273" width="11.5703125" style="1024"/>
    <col min="11274" max="11274" width="15.5703125" style="1024" customWidth="1"/>
    <col min="11275" max="11520" width="11.5703125" style="1024"/>
    <col min="11521" max="11521" width="36.28515625" style="1024" customWidth="1"/>
    <col min="11522" max="11522" width="18.7109375" style="1024" customWidth="1"/>
    <col min="11523" max="11523" width="41.42578125" style="1024" customWidth="1"/>
    <col min="11524" max="11524" width="10.42578125" style="1024" customWidth="1"/>
    <col min="11525" max="11525" width="19.7109375" style="1024" customWidth="1"/>
    <col min="11526" max="11526" width="6.7109375" style="1024" customWidth="1"/>
    <col min="11527" max="11528" width="11.5703125" style="1024" customWidth="1"/>
    <col min="11529" max="11529" width="11.5703125" style="1024"/>
    <col min="11530" max="11530" width="15.5703125" style="1024" customWidth="1"/>
    <col min="11531" max="11776" width="11.5703125" style="1024"/>
    <col min="11777" max="11777" width="36.28515625" style="1024" customWidth="1"/>
    <col min="11778" max="11778" width="18.7109375" style="1024" customWidth="1"/>
    <col min="11779" max="11779" width="41.42578125" style="1024" customWidth="1"/>
    <col min="11780" max="11780" width="10.42578125" style="1024" customWidth="1"/>
    <col min="11781" max="11781" width="19.7109375" style="1024" customWidth="1"/>
    <col min="11782" max="11782" width="6.7109375" style="1024" customWidth="1"/>
    <col min="11783" max="11784" width="11.5703125" style="1024" customWidth="1"/>
    <col min="11785" max="11785" width="11.5703125" style="1024"/>
    <col min="11786" max="11786" width="15.5703125" style="1024" customWidth="1"/>
    <col min="11787" max="12032" width="11.5703125" style="1024"/>
    <col min="12033" max="12033" width="36.28515625" style="1024" customWidth="1"/>
    <col min="12034" max="12034" width="18.7109375" style="1024" customWidth="1"/>
    <col min="12035" max="12035" width="41.42578125" style="1024" customWidth="1"/>
    <col min="12036" max="12036" width="10.42578125" style="1024" customWidth="1"/>
    <col min="12037" max="12037" width="19.7109375" style="1024" customWidth="1"/>
    <col min="12038" max="12038" width="6.7109375" style="1024" customWidth="1"/>
    <col min="12039" max="12040" width="11.5703125" style="1024" customWidth="1"/>
    <col min="12041" max="12041" width="11.5703125" style="1024"/>
    <col min="12042" max="12042" width="15.5703125" style="1024" customWidth="1"/>
    <col min="12043" max="12288" width="11.5703125" style="1024"/>
    <col min="12289" max="12289" width="36.28515625" style="1024" customWidth="1"/>
    <col min="12290" max="12290" width="18.7109375" style="1024" customWidth="1"/>
    <col min="12291" max="12291" width="41.42578125" style="1024" customWidth="1"/>
    <col min="12292" max="12292" width="10.42578125" style="1024" customWidth="1"/>
    <col min="12293" max="12293" width="19.7109375" style="1024" customWidth="1"/>
    <col min="12294" max="12294" width="6.7109375" style="1024" customWidth="1"/>
    <col min="12295" max="12296" width="11.5703125" style="1024" customWidth="1"/>
    <col min="12297" max="12297" width="11.5703125" style="1024"/>
    <col min="12298" max="12298" width="15.5703125" style="1024" customWidth="1"/>
    <col min="12299" max="12544" width="11.5703125" style="1024"/>
    <col min="12545" max="12545" width="36.28515625" style="1024" customWidth="1"/>
    <col min="12546" max="12546" width="18.7109375" style="1024" customWidth="1"/>
    <col min="12547" max="12547" width="41.42578125" style="1024" customWidth="1"/>
    <col min="12548" max="12548" width="10.42578125" style="1024" customWidth="1"/>
    <col min="12549" max="12549" width="19.7109375" style="1024" customWidth="1"/>
    <col min="12550" max="12550" width="6.7109375" style="1024" customWidth="1"/>
    <col min="12551" max="12552" width="11.5703125" style="1024" customWidth="1"/>
    <col min="12553" max="12553" width="11.5703125" style="1024"/>
    <col min="12554" max="12554" width="15.5703125" style="1024" customWidth="1"/>
    <col min="12555" max="12800" width="11.5703125" style="1024"/>
    <col min="12801" max="12801" width="36.28515625" style="1024" customWidth="1"/>
    <col min="12802" max="12802" width="18.7109375" style="1024" customWidth="1"/>
    <col min="12803" max="12803" width="41.42578125" style="1024" customWidth="1"/>
    <col min="12804" max="12804" width="10.42578125" style="1024" customWidth="1"/>
    <col min="12805" max="12805" width="19.7109375" style="1024" customWidth="1"/>
    <col min="12806" max="12806" width="6.7109375" style="1024" customWidth="1"/>
    <col min="12807" max="12808" width="11.5703125" style="1024" customWidth="1"/>
    <col min="12809" max="12809" width="11.5703125" style="1024"/>
    <col min="12810" max="12810" width="15.5703125" style="1024" customWidth="1"/>
    <col min="12811" max="13056" width="11.5703125" style="1024"/>
    <col min="13057" max="13057" width="36.28515625" style="1024" customWidth="1"/>
    <col min="13058" max="13058" width="18.7109375" style="1024" customWidth="1"/>
    <col min="13059" max="13059" width="41.42578125" style="1024" customWidth="1"/>
    <col min="13060" max="13060" width="10.42578125" style="1024" customWidth="1"/>
    <col min="13061" max="13061" width="19.7109375" style="1024" customWidth="1"/>
    <col min="13062" max="13062" width="6.7109375" style="1024" customWidth="1"/>
    <col min="13063" max="13064" width="11.5703125" style="1024" customWidth="1"/>
    <col min="13065" max="13065" width="11.5703125" style="1024"/>
    <col min="13066" max="13066" width="15.5703125" style="1024" customWidth="1"/>
    <col min="13067" max="13312" width="11.5703125" style="1024"/>
    <col min="13313" max="13313" width="36.28515625" style="1024" customWidth="1"/>
    <col min="13314" max="13314" width="18.7109375" style="1024" customWidth="1"/>
    <col min="13315" max="13315" width="41.42578125" style="1024" customWidth="1"/>
    <col min="13316" max="13316" width="10.42578125" style="1024" customWidth="1"/>
    <col min="13317" max="13317" width="19.7109375" style="1024" customWidth="1"/>
    <col min="13318" max="13318" width="6.7109375" style="1024" customWidth="1"/>
    <col min="13319" max="13320" width="11.5703125" style="1024" customWidth="1"/>
    <col min="13321" max="13321" width="11.5703125" style="1024"/>
    <col min="13322" max="13322" width="15.5703125" style="1024" customWidth="1"/>
    <col min="13323" max="13568" width="11.5703125" style="1024"/>
    <col min="13569" max="13569" width="36.28515625" style="1024" customWidth="1"/>
    <col min="13570" max="13570" width="18.7109375" style="1024" customWidth="1"/>
    <col min="13571" max="13571" width="41.42578125" style="1024" customWidth="1"/>
    <col min="13572" max="13572" width="10.42578125" style="1024" customWidth="1"/>
    <col min="13573" max="13573" width="19.7109375" style="1024" customWidth="1"/>
    <col min="13574" max="13574" width="6.7109375" style="1024" customWidth="1"/>
    <col min="13575" max="13576" width="11.5703125" style="1024" customWidth="1"/>
    <col min="13577" max="13577" width="11.5703125" style="1024"/>
    <col min="13578" max="13578" width="15.5703125" style="1024" customWidth="1"/>
    <col min="13579" max="13824" width="11.5703125" style="1024"/>
    <col min="13825" max="13825" width="36.28515625" style="1024" customWidth="1"/>
    <col min="13826" max="13826" width="18.7109375" style="1024" customWidth="1"/>
    <col min="13827" max="13827" width="41.42578125" style="1024" customWidth="1"/>
    <col min="13828" max="13828" width="10.42578125" style="1024" customWidth="1"/>
    <col min="13829" max="13829" width="19.7109375" style="1024" customWidth="1"/>
    <col min="13830" max="13830" width="6.7109375" style="1024" customWidth="1"/>
    <col min="13831" max="13832" width="11.5703125" style="1024" customWidth="1"/>
    <col min="13833" max="13833" width="11.5703125" style="1024"/>
    <col min="13834" max="13834" width="15.5703125" style="1024" customWidth="1"/>
    <col min="13835" max="14080" width="11.5703125" style="1024"/>
    <col min="14081" max="14081" width="36.28515625" style="1024" customWidth="1"/>
    <col min="14082" max="14082" width="18.7109375" style="1024" customWidth="1"/>
    <col min="14083" max="14083" width="41.42578125" style="1024" customWidth="1"/>
    <col min="14084" max="14084" width="10.42578125" style="1024" customWidth="1"/>
    <col min="14085" max="14085" width="19.7109375" style="1024" customWidth="1"/>
    <col min="14086" max="14086" width="6.7109375" style="1024" customWidth="1"/>
    <col min="14087" max="14088" width="11.5703125" style="1024" customWidth="1"/>
    <col min="14089" max="14089" width="11.5703125" style="1024"/>
    <col min="14090" max="14090" width="15.5703125" style="1024" customWidth="1"/>
    <col min="14091" max="14336" width="11.5703125" style="1024"/>
    <col min="14337" max="14337" width="36.28515625" style="1024" customWidth="1"/>
    <col min="14338" max="14338" width="18.7109375" style="1024" customWidth="1"/>
    <col min="14339" max="14339" width="41.42578125" style="1024" customWidth="1"/>
    <col min="14340" max="14340" width="10.42578125" style="1024" customWidth="1"/>
    <col min="14341" max="14341" width="19.7109375" style="1024" customWidth="1"/>
    <col min="14342" max="14342" width="6.7109375" style="1024" customWidth="1"/>
    <col min="14343" max="14344" width="11.5703125" style="1024" customWidth="1"/>
    <col min="14345" max="14345" width="11.5703125" style="1024"/>
    <col min="14346" max="14346" width="15.5703125" style="1024" customWidth="1"/>
    <col min="14347" max="14592" width="11.5703125" style="1024"/>
    <col min="14593" max="14593" width="36.28515625" style="1024" customWidth="1"/>
    <col min="14594" max="14594" width="18.7109375" style="1024" customWidth="1"/>
    <col min="14595" max="14595" width="41.42578125" style="1024" customWidth="1"/>
    <col min="14596" max="14596" width="10.42578125" style="1024" customWidth="1"/>
    <col min="14597" max="14597" width="19.7109375" style="1024" customWidth="1"/>
    <col min="14598" max="14598" width="6.7109375" style="1024" customWidth="1"/>
    <col min="14599" max="14600" width="11.5703125" style="1024" customWidth="1"/>
    <col min="14601" max="14601" width="11.5703125" style="1024"/>
    <col min="14602" max="14602" width="15.5703125" style="1024" customWidth="1"/>
    <col min="14603" max="14848" width="11.5703125" style="1024"/>
    <col min="14849" max="14849" width="36.28515625" style="1024" customWidth="1"/>
    <col min="14850" max="14850" width="18.7109375" style="1024" customWidth="1"/>
    <col min="14851" max="14851" width="41.42578125" style="1024" customWidth="1"/>
    <col min="14852" max="14852" width="10.42578125" style="1024" customWidth="1"/>
    <col min="14853" max="14853" width="19.7109375" style="1024" customWidth="1"/>
    <col min="14854" max="14854" width="6.7109375" style="1024" customWidth="1"/>
    <col min="14855" max="14856" width="11.5703125" style="1024" customWidth="1"/>
    <col min="14857" max="14857" width="11.5703125" style="1024"/>
    <col min="14858" max="14858" width="15.5703125" style="1024" customWidth="1"/>
    <col min="14859" max="15104" width="11.5703125" style="1024"/>
    <col min="15105" max="15105" width="36.28515625" style="1024" customWidth="1"/>
    <col min="15106" max="15106" width="18.7109375" style="1024" customWidth="1"/>
    <col min="15107" max="15107" width="41.42578125" style="1024" customWidth="1"/>
    <col min="15108" max="15108" width="10.42578125" style="1024" customWidth="1"/>
    <col min="15109" max="15109" width="19.7109375" style="1024" customWidth="1"/>
    <col min="15110" max="15110" width="6.7109375" style="1024" customWidth="1"/>
    <col min="15111" max="15112" width="11.5703125" style="1024" customWidth="1"/>
    <col min="15113" max="15113" width="11.5703125" style="1024"/>
    <col min="15114" max="15114" width="15.5703125" style="1024" customWidth="1"/>
    <col min="15115" max="15360" width="11.5703125" style="1024"/>
    <col min="15361" max="15361" width="36.28515625" style="1024" customWidth="1"/>
    <col min="15362" max="15362" width="18.7109375" style="1024" customWidth="1"/>
    <col min="15363" max="15363" width="41.42578125" style="1024" customWidth="1"/>
    <col min="15364" max="15364" width="10.42578125" style="1024" customWidth="1"/>
    <col min="15365" max="15365" width="19.7109375" style="1024" customWidth="1"/>
    <col min="15366" max="15366" width="6.7109375" style="1024" customWidth="1"/>
    <col min="15367" max="15368" width="11.5703125" style="1024" customWidth="1"/>
    <col min="15369" max="15369" width="11.5703125" style="1024"/>
    <col min="15370" max="15370" width="15.5703125" style="1024" customWidth="1"/>
    <col min="15371" max="15616" width="11.5703125" style="1024"/>
    <col min="15617" max="15617" width="36.28515625" style="1024" customWidth="1"/>
    <col min="15618" max="15618" width="18.7109375" style="1024" customWidth="1"/>
    <col min="15619" max="15619" width="41.42578125" style="1024" customWidth="1"/>
    <col min="15620" max="15620" width="10.42578125" style="1024" customWidth="1"/>
    <col min="15621" max="15621" width="19.7109375" style="1024" customWidth="1"/>
    <col min="15622" max="15622" width="6.7109375" style="1024" customWidth="1"/>
    <col min="15623" max="15624" width="11.5703125" style="1024" customWidth="1"/>
    <col min="15625" max="15625" width="11.5703125" style="1024"/>
    <col min="15626" max="15626" width="15.5703125" style="1024" customWidth="1"/>
    <col min="15627" max="15872" width="11.5703125" style="1024"/>
    <col min="15873" max="15873" width="36.28515625" style="1024" customWidth="1"/>
    <col min="15874" max="15874" width="18.7109375" style="1024" customWidth="1"/>
    <col min="15875" max="15875" width="41.42578125" style="1024" customWidth="1"/>
    <col min="15876" max="15876" width="10.42578125" style="1024" customWidth="1"/>
    <col min="15877" max="15877" width="19.7109375" style="1024" customWidth="1"/>
    <col min="15878" max="15878" width="6.7109375" style="1024" customWidth="1"/>
    <col min="15879" max="15880" width="11.5703125" style="1024" customWidth="1"/>
    <col min="15881" max="15881" width="11.5703125" style="1024"/>
    <col min="15882" max="15882" width="15.5703125" style="1024" customWidth="1"/>
    <col min="15883" max="16128" width="11.5703125" style="1024"/>
    <col min="16129" max="16129" width="36.28515625" style="1024" customWidth="1"/>
    <col min="16130" max="16130" width="18.7109375" style="1024" customWidth="1"/>
    <col min="16131" max="16131" width="41.42578125" style="1024" customWidth="1"/>
    <col min="16132" max="16132" width="10.42578125" style="1024" customWidth="1"/>
    <col min="16133" max="16133" width="19.7109375" style="1024" customWidth="1"/>
    <col min="16134" max="16134" width="6.7109375" style="1024" customWidth="1"/>
    <col min="16135" max="16136" width="11.5703125" style="1024" customWidth="1"/>
    <col min="16137" max="16137" width="11.5703125" style="1024"/>
    <col min="16138" max="16138" width="15.5703125" style="1024" customWidth="1"/>
    <col min="16139" max="16384" width="11.5703125" style="1024"/>
  </cols>
  <sheetData>
    <row r="1" spans="1:15" x14ac:dyDescent="0.25">
      <c r="A1" s="845" t="s">
        <v>630</v>
      </c>
    </row>
    <row r="2" spans="1:15" ht="17.25" customHeight="1" x14ac:dyDescent="0.25">
      <c r="A2" s="1156" t="s">
        <v>631</v>
      </c>
      <c r="B2" s="1156"/>
      <c r="C2" s="1156"/>
    </row>
    <row r="4" spans="1:15" x14ac:dyDescent="0.25">
      <c r="A4" s="1078" t="s">
        <v>612</v>
      </c>
      <c r="B4" s="1079" t="s">
        <v>851</v>
      </c>
      <c r="C4" s="1080" t="s">
        <v>613</v>
      </c>
    </row>
    <row r="5" spans="1:15" ht="15.75" thickBot="1" x14ac:dyDescent="0.3">
      <c r="A5" s="849"/>
      <c r="B5" s="1081"/>
      <c r="C5" s="1081"/>
    </row>
    <row r="6" spans="1:15" ht="15.75" thickBot="1" x14ac:dyDescent="0.3">
      <c r="A6" s="1082" t="s">
        <v>632</v>
      </c>
      <c r="B6" s="1083">
        <f>SUM(B8:B16)</f>
        <v>42220.569131246521</v>
      </c>
      <c r="C6" s="1084">
        <f>B6/$B$20</f>
        <v>0.98896819907975153</v>
      </c>
    </row>
    <row r="7" spans="1:15" x14ac:dyDescent="0.25">
      <c r="A7" s="1058"/>
      <c r="B7" s="1085"/>
      <c r="C7" s="1086"/>
    </row>
    <row r="8" spans="1:15" x14ac:dyDescent="0.25">
      <c r="A8" s="1047" t="s">
        <v>1</v>
      </c>
      <c r="B8" s="1087">
        <v>19455.03749943</v>
      </c>
      <c r="C8" s="1088">
        <f t="shared" ref="C8:C16" si="0">B8/$B$20</f>
        <v>0.45571184365207695</v>
      </c>
      <c r="N8" s="848"/>
    </row>
    <row r="9" spans="1:15" x14ac:dyDescent="0.25">
      <c r="A9" s="1047" t="s">
        <v>2</v>
      </c>
      <c r="B9" s="1087">
        <v>15807.539253789999</v>
      </c>
      <c r="C9" s="1088">
        <f t="shared" si="0"/>
        <v>0.37027339871014242</v>
      </c>
      <c r="N9" s="848"/>
      <c r="O9" s="848"/>
    </row>
    <row r="10" spans="1:15" x14ac:dyDescent="0.25">
      <c r="A10" s="1047" t="s">
        <v>3</v>
      </c>
      <c r="B10" s="1087">
        <v>1437.9783908500001</v>
      </c>
      <c r="C10" s="1088">
        <f t="shared" si="0"/>
        <v>3.3682987434246775E-2</v>
      </c>
      <c r="N10" s="848"/>
      <c r="O10" s="848"/>
    </row>
    <row r="11" spans="1:15" x14ac:dyDescent="0.25">
      <c r="A11" s="1047" t="s">
        <v>4</v>
      </c>
      <c r="B11" s="1087">
        <v>177.18964890000001</v>
      </c>
      <c r="C11" s="1088">
        <f t="shared" si="0"/>
        <v>4.150463425148832E-3</v>
      </c>
      <c r="N11" s="848"/>
      <c r="O11" s="848"/>
    </row>
    <row r="12" spans="1:15" x14ac:dyDescent="0.25">
      <c r="A12" s="1047" t="s">
        <v>240</v>
      </c>
      <c r="B12" s="1087">
        <v>2981.7978376399956</v>
      </c>
      <c r="C12" s="1088">
        <f t="shared" si="0"/>
        <v>6.9845179688217546E-2</v>
      </c>
      <c r="N12" s="848"/>
      <c r="O12" s="848"/>
    </row>
    <row r="13" spans="1:15" x14ac:dyDescent="0.25">
      <c r="A13" s="1047" t="s">
        <v>241</v>
      </c>
      <c r="B13" s="1087">
        <v>469.82145028000002</v>
      </c>
      <c r="C13" s="1088">
        <f t="shared" si="0"/>
        <v>1.100502629720782E-2</v>
      </c>
      <c r="N13" s="848"/>
      <c r="O13" s="848"/>
    </row>
    <row r="14" spans="1:15" x14ac:dyDescent="0.25">
      <c r="A14" s="1047" t="s">
        <v>5</v>
      </c>
      <c r="B14" s="1087">
        <v>897.85231570999997</v>
      </c>
      <c r="C14" s="1088">
        <f t="shared" si="0"/>
        <v>2.1031156281835925E-2</v>
      </c>
      <c r="N14" s="848"/>
      <c r="O14" s="848"/>
    </row>
    <row r="15" spans="1:15" x14ac:dyDescent="0.25">
      <c r="A15" s="1047" t="s">
        <v>633</v>
      </c>
      <c r="B15" s="1087">
        <v>990.25933350652394</v>
      </c>
      <c r="C15" s="1088">
        <f t="shared" si="0"/>
        <v>2.3195684232382306E-2</v>
      </c>
      <c r="N15" s="848"/>
      <c r="O15" s="848"/>
    </row>
    <row r="16" spans="1:15" ht="15.75" thickBot="1" x14ac:dyDescent="0.3">
      <c r="A16" s="1047" t="s">
        <v>627</v>
      </c>
      <c r="B16" s="1089">
        <v>3.0934011400000623</v>
      </c>
      <c r="C16" s="1090">
        <f t="shared" si="0"/>
        <v>7.2459358492943886E-5</v>
      </c>
      <c r="N16" s="848"/>
      <c r="O16" s="848"/>
    </row>
    <row r="17" spans="1:15" ht="15.75" thickBot="1" x14ac:dyDescent="0.3">
      <c r="A17" s="1047"/>
      <c r="B17" s="1015"/>
      <c r="C17" s="1059"/>
      <c r="N17" s="848"/>
      <c r="O17" s="848"/>
    </row>
    <row r="18" spans="1:15" ht="15.75" thickBot="1" x14ac:dyDescent="0.3">
      <c r="A18" s="1041" t="s">
        <v>624</v>
      </c>
      <c r="B18" s="1091">
        <v>470.96449999999999</v>
      </c>
      <c r="C18" s="1092">
        <f>B18/$B$20</f>
        <v>1.1031800920248379E-2</v>
      </c>
      <c r="N18" s="848"/>
      <c r="O18" s="848"/>
    </row>
    <row r="19" spans="1:15" x14ac:dyDescent="0.25">
      <c r="A19" s="1058"/>
      <c r="B19" s="1058"/>
      <c r="C19" s="1066"/>
      <c r="N19" s="848"/>
      <c r="O19" s="848"/>
    </row>
    <row r="20" spans="1:15" x14ac:dyDescent="0.25">
      <c r="A20" s="1093" t="s">
        <v>629</v>
      </c>
      <c r="B20" s="1094">
        <f>B6+B18</f>
        <v>42691.533631246522</v>
      </c>
      <c r="C20" s="1062">
        <f>+C6+C18</f>
        <v>0.99999999999999989</v>
      </c>
      <c r="N20" s="848"/>
    </row>
    <row r="21" spans="1:15" x14ac:dyDescent="0.25">
      <c r="A21" s="1095"/>
      <c r="B21" s="1096"/>
      <c r="C21" s="1097"/>
      <c r="N21" s="848"/>
    </row>
    <row r="22" spans="1:15" ht="41.25" customHeight="1" x14ac:dyDescent="0.25">
      <c r="A22" s="1157" t="s">
        <v>634</v>
      </c>
      <c r="B22" s="1157"/>
      <c r="C22" s="1157"/>
      <c r="N22" s="848"/>
    </row>
    <row r="23" spans="1:15" ht="18.75" customHeight="1" x14ac:dyDescent="0.25">
      <c r="N23" s="848"/>
    </row>
    <row r="24" spans="1:15" s="1029" customFormat="1" ht="18" customHeight="1" thickBot="1" x14ac:dyDescent="0.3">
      <c r="A24" s="1078" t="s">
        <v>612</v>
      </c>
      <c r="B24" s="1079" t="s">
        <v>851</v>
      </c>
      <c r="C24" s="1080" t="s">
        <v>613</v>
      </c>
      <c r="D24" s="912"/>
      <c r="E24" s="912"/>
      <c r="F24" s="912"/>
      <c r="G24" s="912"/>
      <c r="H24" s="912"/>
      <c r="I24" s="912"/>
      <c r="J24" s="912"/>
      <c r="K24" s="912"/>
      <c r="L24" s="912"/>
      <c r="M24" s="912"/>
      <c r="N24" s="912"/>
    </row>
    <row r="25" spans="1:15" ht="15.75" thickBot="1" x14ac:dyDescent="0.3">
      <c r="A25" s="1098" t="s">
        <v>635</v>
      </c>
      <c r="B25" s="1099">
        <f>SUM(B26:B35)</f>
        <v>42691.533631246522</v>
      </c>
      <c r="C25" s="1100">
        <f>B25/$B$37</f>
        <v>0.75643217364720872</v>
      </c>
      <c r="N25" s="848"/>
    </row>
    <row r="26" spans="1:15" x14ac:dyDescent="0.25">
      <c r="A26" s="1047" t="s">
        <v>1</v>
      </c>
      <c r="B26" s="1087">
        <v>19455.03749943</v>
      </c>
      <c r="C26" s="1101">
        <f t="shared" ref="C26:C35" si="1">B26/$B$37</f>
        <v>0.34471510045051751</v>
      </c>
      <c r="D26" s="1102"/>
      <c r="E26" s="1102"/>
      <c r="N26" s="848"/>
    </row>
    <row r="27" spans="1:15" x14ac:dyDescent="0.25">
      <c r="A27" s="1047" t="s">
        <v>2</v>
      </c>
      <c r="B27" s="1087">
        <v>15807.539253789999</v>
      </c>
      <c r="C27" s="1101">
        <f t="shared" si="1"/>
        <v>0.28008671183005263</v>
      </c>
      <c r="D27" s="1102"/>
    </row>
    <row r="28" spans="1:15" x14ac:dyDescent="0.25">
      <c r="A28" s="1047" t="s">
        <v>3</v>
      </c>
      <c r="B28" s="1087">
        <v>1437.9783908500001</v>
      </c>
      <c r="C28" s="1101">
        <f t="shared" si="1"/>
        <v>2.5478895399818902E-2</v>
      </c>
    </row>
    <row r="29" spans="1:15" x14ac:dyDescent="0.25">
      <c r="A29" s="1047" t="s">
        <v>4</v>
      </c>
      <c r="B29" s="1087">
        <v>177.18964890000001</v>
      </c>
      <c r="C29" s="1101">
        <f t="shared" si="1"/>
        <v>3.13954407032857E-3</v>
      </c>
    </row>
    <row r="30" spans="1:15" x14ac:dyDescent="0.25">
      <c r="A30" s="1047" t="s">
        <v>240</v>
      </c>
      <c r="B30" s="1087">
        <v>2981.7978376399956</v>
      </c>
      <c r="C30" s="1101">
        <f t="shared" si="1"/>
        <v>5.2833141090338265E-2</v>
      </c>
    </row>
    <row r="31" spans="1:15" x14ac:dyDescent="0.25">
      <c r="A31" s="1047" t="s">
        <v>241</v>
      </c>
      <c r="B31" s="1087">
        <v>469.82145028000002</v>
      </c>
      <c r="C31" s="1101">
        <f t="shared" si="1"/>
        <v>8.3245559630416039E-3</v>
      </c>
    </row>
    <row r="32" spans="1:15" x14ac:dyDescent="0.25">
      <c r="A32" s="1047" t="s">
        <v>5</v>
      </c>
      <c r="B32" s="1087">
        <v>897.85231570999997</v>
      </c>
      <c r="C32" s="1101">
        <f t="shared" si="1"/>
        <v>1.5908643260583298E-2</v>
      </c>
    </row>
    <row r="33" spans="1:28" x14ac:dyDescent="0.25">
      <c r="A33" s="1047" t="s">
        <v>633</v>
      </c>
      <c r="B33" s="1087">
        <v>990.25933350652394</v>
      </c>
      <c r="C33" s="1101">
        <f t="shared" si="1"/>
        <v>1.7545961843135234E-2</v>
      </c>
    </row>
    <row r="34" spans="1:28" x14ac:dyDescent="0.25">
      <c r="A34" s="1047" t="s">
        <v>627</v>
      </c>
      <c r="B34" s="1087">
        <v>3.0934011400000623</v>
      </c>
      <c r="C34" s="1103">
        <f t="shared" si="1"/>
        <v>5.4810590045899874E-5</v>
      </c>
    </row>
    <row r="35" spans="1:28" ht="15.75" thickBot="1" x14ac:dyDescent="0.3">
      <c r="A35" s="1047" t="s">
        <v>636</v>
      </c>
      <c r="B35" s="1104">
        <v>470.96449999999999</v>
      </c>
      <c r="C35" s="1105">
        <f t="shared" si="1"/>
        <v>8.3448091493467588E-3</v>
      </c>
    </row>
    <row r="36" spans="1:28" x14ac:dyDescent="0.25">
      <c r="A36" s="1047"/>
      <c r="B36" s="1056"/>
      <c r="C36" s="1106"/>
    </row>
    <row r="37" spans="1:28" x14ac:dyDescent="0.25">
      <c r="A37" s="1093" t="s">
        <v>637</v>
      </c>
      <c r="B37" s="1094">
        <v>56438.019320893356</v>
      </c>
      <c r="C37" s="1062">
        <v>1</v>
      </c>
    </row>
    <row r="38" spans="1:28" x14ac:dyDescent="0.25">
      <c r="A38" s="1063"/>
      <c r="B38" s="1065"/>
      <c r="C38" s="1066"/>
    </row>
    <row r="39" spans="1:28" ht="37.5" customHeight="1" x14ac:dyDescent="0.2">
      <c r="A39" s="1150" t="s">
        <v>891</v>
      </c>
      <c r="B39" s="1150"/>
      <c r="C39" s="1150"/>
      <c r="D39" s="1107"/>
      <c r="E39" s="1107"/>
      <c r="F39" s="1107"/>
      <c r="G39" s="1107"/>
      <c r="H39" s="1107"/>
      <c r="I39" s="1107"/>
      <c r="J39" s="1158"/>
      <c r="K39" s="1158"/>
      <c r="L39" s="1158"/>
      <c r="M39" s="1158"/>
      <c r="N39" s="1158"/>
      <c r="O39" s="1158"/>
      <c r="P39" s="1158"/>
      <c r="Q39" s="1158"/>
      <c r="R39" s="1158"/>
      <c r="S39" s="1158"/>
      <c r="T39" s="1158"/>
      <c r="U39" s="1158"/>
      <c r="V39" s="1158"/>
      <c r="W39" s="1158"/>
      <c r="X39" s="1158"/>
      <c r="Y39" s="1158"/>
      <c r="Z39" s="1158"/>
      <c r="AA39" s="1158"/>
      <c r="AB39" s="1108"/>
    </row>
    <row r="41" spans="1:28" ht="35.25" customHeight="1" x14ac:dyDescent="0.25"/>
    <row r="48" spans="1:28" x14ac:dyDescent="0.25">
      <c r="A48" s="1024"/>
      <c r="B48" s="1024"/>
    </row>
    <row r="49" spans="1:2" x14ac:dyDescent="0.25">
      <c r="A49" s="1024"/>
      <c r="B49" s="1024"/>
    </row>
    <row r="50" spans="1:2" x14ac:dyDescent="0.25">
      <c r="A50" s="1024"/>
      <c r="B50" s="1024"/>
    </row>
    <row r="51" spans="1:2" x14ac:dyDescent="0.25">
      <c r="A51" s="1024"/>
      <c r="B51" s="1024"/>
    </row>
    <row r="52" spans="1:2" x14ac:dyDescent="0.25">
      <c r="A52" s="1024"/>
      <c r="B52" s="1024"/>
    </row>
    <row r="53" spans="1:2" x14ac:dyDescent="0.25">
      <c r="A53" s="1024"/>
      <c r="B53" s="1024"/>
    </row>
    <row r="54" spans="1:2" x14ac:dyDescent="0.25">
      <c r="A54" s="1024"/>
      <c r="B54" s="1024"/>
    </row>
    <row r="55" spans="1:2" x14ac:dyDescent="0.25">
      <c r="A55" s="1024"/>
      <c r="B55" s="1024"/>
    </row>
    <row r="56" spans="1:2" x14ac:dyDescent="0.25">
      <c r="A56" s="1024"/>
      <c r="B56" s="1024"/>
    </row>
    <row r="57" spans="1:2" x14ac:dyDescent="0.25">
      <c r="A57" s="1024"/>
      <c r="B57" s="1024"/>
    </row>
    <row r="58" spans="1:2" x14ac:dyDescent="0.25">
      <c r="A58" s="1024"/>
      <c r="B58" s="1024"/>
    </row>
    <row r="59" spans="1:2" x14ac:dyDescent="0.25">
      <c r="A59" s="1024"/>
      <c r="B59" s="1024"/>
    </row>
    <row r="60" spans="1:2" x14ac:dyDescent="0.25">
      <c r="A60" s="1024"/>
      <c r="B60" s="1024"/>
    </row>
    <row r="61" spans="1:2" x14ac:dyDescent="0.25">
      <c r="A61" s="1024"/>
      <c r="B61" s="1024"/>
    </row>
    <row r="62" spans="1:2" x14ac:dyDescent="0.25">
      <c r="A62" s="1024"/>
      <c r="B62" s="1024"/>
    </row>
    <row r="63" spans="1:2" x14ac:dyDescent="0.25">
      <c r="A63" s="1024"/>
      <c r="B63" s="1024"/>
    </row>
  </sheetData>
  <mergeCells count="5">
    <mergeCell ref="A2:C2"/>
    <mergeCell ref="A22:C22"/>
    <mergeCell ref="A39:C39"/>
    <mergeCell ref="J39:R39"/>
    <mergeCell ref="S39:AA39"/>
  </mergeCells>
  <pageMargins left="0.7" right="0.7" top="0.75" bottom="0.75" header="0.3" footer="0.3"/>
  <pageSetup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D764-5307-4E02-95EA-92A3D0C51D22}">
  <sheetPr codeName="Hoja12">
    <tabColor rgb="FF002060"/>
  </sheetPr>
  <dimension ref="A1:I63"/>
  <sheetViews>
    <sheetView view="pageBreakPreview" zoomScaleNormal="100" zoomScaleSheetLayoutView="100" workbookViewId="0"/>
  </sheetViews>
  <sheetFormatPr baseColWidth="10" defaultColWidth="11.42578125" defaultRowHeight="12.75" x14ac:dyDescent="0.2"/>
  <cols>
    <col min="1" max="1" width="13.42578125" style="6" customWidth="1"/>
    <col min="2" max="2" width="15.42578125" style="5" bestFit="1" customWidth="1"/>
    <col min="3" max="3" width="13.42578125" style="5" bestFit="1" customWidth="1"/>
    <col min="4" max="4" width="13.140625" style="5" bestFit="1" customWidth="1"/>
    <col min="5" max="5" width="15.7109375" style="5" bestFit="1" customWidth="1"/>
    <col min="6" max="7" width="13.140625" style="5" bestFit="1" customWidth="1"/>
    <col min="8" max="8" width="14.140625" style="5" bestFit="1" customWidth="1"/>
    <col min="9" max="9" width="3.42578125" style="5" customWidth="1"/>
    <col min="10" max="16384" width="11.42578125" style="5"/>
  </cols>
  <sheetData>
    <row r="1" spans="1:9" x14ac:dyDescent="0.2">
      <c r="A1" s="75" t="s">
        <v>463</v>
      </c>
    </row>
    <row r="2" spans="1:9" ht="15.75" x14ac:dyDescent="0.25">
      <c r="A2" s="72" t="s">
        <v>277</v>
      </c>
    </row>
    <row r="3" spans="1:9" ht="15" x14ac:dyDescent="0.25">
      <c r="H3"/>
    </row>
    <row r="4" spans="1:9" s="86" customFormat="1" ht="25.5" x14ac:dyDescent="0.25">
      <c r="A4" s="93" t="s">
        <v>179</v>
      </c>
      <c r="B4" s="94" t="s">
        <v>278</v>
      </c>
      <c r="C4" s="94" t="s">
        <v>279</v>
      </c>
      <c r="D4" s="94" t="s">
        <v>200</v>
      </c>
      <c r="E4" s="94" t="s">
        <v>280</v>
      </c>
      <c r="F4" s="94" t="s">
        <v>281</v>
      </c>
      <c r="G4" s="94" t="s">
        <v>220</v>
      </c>
      <c r="H4" s="94" t="s">
        <v>0</v>
      </c>
    </row>
    <row r="5" spans="1:9" ht="15" x14ac:dyDescent="0.25">
      <c r="A5" s="6">
        <v>2000</v>
      </c>
      <c r="B5" s="65">
        <v>364712526.12000012</v>
      </c>
      <c r="C5" s="65">
        <v>134006848.91999997</v>
      </c>
      <c r="D5" s="65">
        <v>53822253.689999998</v>
      </c>
      <c r="E5" s="65">
        <v>235452422.21999991</v>
      </c>
      <c r="F5" s="65">
        <v>47233302.030000009</v>
      </c>
      <c r="G5" s="65">
        <v>179336590.8900004</v>
      </c>
      <c r="H5" s="65">
        <f t="shared" ref="H5:H30" si="0">SUM(B5:G5)</f>
        <v>1014563943.8700004</v>
      </c>
      <c r="I5" s="95"/>
    </row>
    <row r="6" spans="1:9" ht="15" x14ac:dyDescent="0.25">
      <c r="A6" s="6">
        <v>2001</v>
      </c>
      <c r="B6" s="65">
        <v>203780068.22999948</v>
      </c>
      <c r="C6" s="65">
        <v>439041747.33000058</v>
      </c>
      <c r="D6" s="65">
        <v>75252292.319999933</v>
      </c>
      <c r="E6" s="65">
        <v>347989505.91000021</v>
      </c>
      <c r="F6" s="65">
        <v>127548743.10000023</v>
      </c>
      <c r="G6" s="65">
        <v>215782072.97999948</v>
      </c>
      <c r="H6" s="65">
        <f t="shared" si="0"/>
        <v>1409394429.8699999</v>
      </c>
      <c r="I6" s="95"/>
    </row>
    <row r="7" spans="1:9" ht="15" x14ac:dyDescent="0.25">
      <c r="A7" s="6">
        <v>2002</v>
      </c>
      <c r="B7" s="65">
        <v>87638713.829999954</v>
      </c>
      <c r="C7" s="65">
        <v>96554213.75999999</v>
      </c>
      <c r="D7" s="65">
        <v>48579876.359999985</v>
      </c>
      <c r="E7" s="65">
        <v>124155763.47</v>
      </c>
      <c r="F7" s="65">
        <v>29345194.620000031</v>
      </c>
      <c r="G7" s="65">
        <v>42398073.809999876</v>
      </c>
      <c r="H7" s="65">
        <f t="shared" si="0"/>
        <v>428671835.84999985</v>
      </c>
      <c r="I7" s="95"/>
    </row>
    <row r="8" spans="1:9" ht="15" x14ac:dyDescent="0.25">
      <c r="A8" s="6">
        <v>2003</v>
      </c>
      <c r="B8" s="65">
        <v>43234624.949999988</v>
      </c>
      <c r="C8" s="65">
        <v>49350861.299999982</v>
      </c>
      <c r="D8" s="65">
        <v>29833129.169999987</v>
      </c>
      <c r="E8" s="65">
        <v>53040772.680000022</v>
      </c>
      <c r="F8" s="65">
        <v>18433272.120000005</v>
      </c>
      <c r="G8" s="65">
        <v>41018095.919999979</v>
      </c>
      <c r="H8" s="65">
        <f t="shared" si="0"/>
        <v>234910756.13999996</v>
      </c>
      <c r="I8" s="95"/>
    </row>
    <row r="9" spans="1:9" ht="15" x14ac:dyDescent="0.25">
      <c r="A9" s="6">
        <v>2004</v>
      </c>
      <c r="B9" s="65">
        <v>64309154.81999997</v>
      </c>
      <c r="C9" s="65">
        <v>56722253.309999987</v>
      </c>
      <c r="D9" s="65">
        <v>47032188.569999918</v>
      </c>
      <c r="E9" s="65">
        <v>46008521.460000046</v>
      </c>
      <c r="F9" s="65">
        <v>12574359.299999999</v>
      </c>
      <c r="G9" s="65">
        <v>94914086.610000089</v>
      </c>
      <c r="H9" s="65">
        <f t="shared" si="0"/>
        <v>321560564.06999999</v>
      </c>
      <c r="I9" s="95"/>
    </row>
    <row r="10" spans="1:9" ht="15" x14ac:dyDescent="0.25">
      <c r="A10" s="6">
        <v>2005</v>
      </c>
      <c r="B10" s="65">
        <v>30458306.190000027</v>
      </c>
      <c r="C10" s="65">
        <v>161210850.65999982</v>
      </c>
      <c r="D10" s="65">
        <v>83709674.33999975</v>
      </c>
      <c r="E10" s="65">
        <v>252961181.4899998</v>
      </c>
      <c r="F10" s="65">
        <v>29544632.010000087</v>
      </c>
      <c r="G10" s="65">
        <v>277352585.40000004</v>
      </c>
      <c r="H10" s="65">
        <f t="shared" si="0"/>
        <v>835237230.08999944</v>
      </c>
      <c r="I10" s="95"/>
    </row>
    <row r="11" spans="1:9" ht="15" x14ac:dyDescent="0.25">
      <c r="A11" s="6">
        <v>2006</v>
      </c>
      <c r="B11" s="65">
        <v>63538746.300000064</v>
      </c>
      <c r="C11" s="65">
        <v>124092577.56000002</v>
      </c>
      <c r="D11" s="65">
        <v>102387498.9300001</v>
      </c>
      <c r="E11" s="65">
        <v>640626630.36000013</v>
      </c>
      <c r="F11" s="65">
        <v>64837125.059999898</v>
      </c>
      <c r="G11" s="65">
        <v>273461734.01999992</v>
      </c>
      <c r="H11" s="65">
        <f t="shared" si="0"/>
        <v>1268944312.2300003</v>
      </c>
      <c r="I11" s="95"/>
    </row>
    <row r="12" spans="1:9" ht="15" x14ac:dyDescent="0.25">
      <c r="A12" s="6">
        <v>2007</v>
      </c>
      <c r="B12" s="65">
        <v>63768993.810000047</v>
      </c>
      <c r="C12" s="65">
        <v>125551261.50000018</v>
      </c>
      <c r="D12" s="65">
        <v>136592095.34999964</v>
      </c>
      <c r="E12" s="65">
        <v>336788377.42000014</v>
      </c>
      <c r="F12" s="65">
        <v>50179972.590000123</v>
      </c>
      <c r="G12" s="65">
        <v>197918361.39000002</v>
      </c>
      <c r="H12" s="65">
        <f t="shared" si="0"/>
        <v>910799062.06000006</v>
      </c>
      <c r="I12" s="95"/>
    </row>
    <row r="13" spans="1:9" ht="15" x14ac:dyDescent="0.25">
      <c r="A13" s="6">
        <v>2008</v>
      </c>
      <c r="B13" s="65">
        <v>141038943.87999985</v>
      </c>
      <c r="C13" s="65">
        <v>176688011.64000005</v>
      </c>
      <c r="D13" s="65">
        <v>167839351.1599997</v>
      </c>
      <c r="E13" s="65">
        <v>321482441.06999975</v>
      </c>
      <c r="F13" s="65">
        <v>131980227.86999997</v>
      </c>
      <c r="G13" s="65">
        <v>328783685.63</v>
      </c>
      <c r="H13" s="65">
        <f t="shared" si="0"/>
        <v>1267812661.2499993</v>
      </c>
      <c r="I13" s="95"/>
    </row>
    <row r="14" spans="1:9" ht="15" x14ac:dyDescent="0.25">
      <c r="A14" s="6">
        <v>2009</v>
      </c>
      <c r="B14" s="65">
        <v>319825374.36999983</v>
      </c>
      <c r="C14" s="65">
        <v>499659326.55999994</v>
      </c>
      <c r="D14" s="65">
        <v>393600073.86000025</v>
      </c>
      <c r="E14" s="65">
        <v>376380329.33999991</v>
      </c>
      <c r="F14" s="65">
        <v>196060821.38999999</v>
      </c>
      <c r="G14" s="65">
        <v>504747514.43999952</v>
      </c>
      <c r="H14" s="65">
        <f t="shared" si="0"/>
        <v>2290273439.9599996</v>
      </c>
      <c r="I14" s="95"/>
    </row>
    <row r="15" spans="1:9" ht="15" x14ac:dyDescent="0.25">
      <c r="A15" s="6">
        <v>2010</v>
      </c>
      <c r="B15" s="65">
        <v>416011992.68000019</v>
      </c>
      <c r="C15" s="65">
        <v>518078947.40000021</v>
      </c>
      <c r="D15" s="65">
        <v>615815226.54999876</v>
      </c>
      <c r="E15" s="65">
        <v>827591968.73000026</v>
      </c>
      <c r="F15" s="65">
        <v>510276007.16999948</v>
      </c>
      <c r="G15" s="65">
        <v>443780328.36000031</v>
      </c>
      <c r="H15" s="65">
        <f t="shared" si="0"/>
        <v>3331554470.8899994</v>
      </c>
      <c r="I15" s="95"/>
    </row>
    <row r="16" spans="1:9" ht="15" x14ac:dyDescent="0.25">
      <c r="A16" s="6">
        <v>2011</v>
      </c>
      <c r="B16" s="65">
        <v>1124827734.0299997</v>
      </c>
      <c r="C16" s="65">
        <v>776151268.41000021</v>
      </c>
      <c r="D16" s="65">
        <v>869366743.73000002</v>
      </c>
      <c r="E16" s="65">
        <v>1406825781.3400002</v>
      </c>
      <c r="F16" s="65">
        <v>788187748.4199996</v>
      </c>
      <c r="G16" s="65">
        <v>1412256087.950001</v>
      </c>
      <c r="H16" s="65">
        <f t="shared" si="0"/>
        <v>6377615363.8800011</v>
      </c>
      <c r="I16" s="95">
        <f t="shared" ref="I16:I31" si="1">+H16/1000000</f>
        <v>6377.6153638800015</v>
      </c>
    </row>
    <row r="17" spans="1:9" ht="15" x14ac:dyDescent="0.25">
      <c r="A17" s="6">
        <v>2012</v>
      </c>
      <c r="B17" s="65">
        <v>1140068754.6699998</v>
      </c>
      <c r="C17" s="65">
        <v>525257849.70999998</v>
      </c>
      <c r="D17" s="65">
        <v>905401645.29999936</v>
      </c>
      <c r="E17" s="65">
        <v>1797233970.0200005</v>
      </c>
      <c r="F17" s="65">
        <v>638740607.01000047</v>
      </c>
      <c r="G17" s="65">
        <v>2491504592.8899927</v>
      </c>
      <c r="H17" s="65">
        <f t="shared" si="0"/>
        <v>7498207419.5999928</v>
      </c>
      <c r="I17" s="95">
        <f t="shared" si="1"/>
        <v>7498.207419599993</v>
      </c>
    </row>
    <row r="18" spans="1:9" ht="15" x14ac:dyDescent="0.25">
      <c r="A18" s="6">
        <v>2013</v>
      </c>
      <c r="B18" s="65">
        <v>1419197207.8400004</v>
      </c>
      <c r="C18" s="65">
        <v>789358143.50000012</v>
      </c>
      <c r="D18" s="65">
        <v>776418374.67000091</v>
      </c>
      <c r="E18" s="65">
        <v>1807744001.009999</v>
      </c>
      <c r="F18" s="65">
        <v>404548164.9399997</v>
      </c>
      <c r="G18" s="65">
        <v>3719281155.8200016</v>
      </c>
      <c r="H18" s="65">
        <f t="shared" si="0"/>
        <v>8916547047.7800026</v>
      </c>
      <c r="I18" s="95">
        <f t="shared" si="1"/>
        <v>8916.5470477800027</v>
      </c>
    </row>
    <row r="19" spans="1:9" ht="15" x14ac:dyDescent="0.25">
      <c r="A19" s="6">
        <v>2014</v>
      </c>
      <c r="B19" s="65">
        <v>889682461.03000033</v>
      </c>
      <c r="C19" s="65">
        <v>557607616.26999998</v>
      </c>
      <c r="D19" s="65">
        <v>625458907.48999929</v>
      </c>
      <c r="E19" s="65">
        <v>1463521224.1100011</v>
      </c>
      <c r="F19" s="65">
        <v>420086094.83999974</v>
      </c>
      <c r="G19" s="65">
        <v>4122853397.7500048</v>
      </c>
      <c r="H19" s="65">
        <f t="shared" si="0"/>
        <v>8079209701.4900055</v>
      </c>
      <c r="I19" s="95">
        <f t="shared" si="1"/>
        <v>8079.2097014900055</v>
      </c>
    </row>
    <row r="20" spans="1:9" ht="15" x14ac:dyDescent="0.25">
      <c r="A20" s="6">
        <v>2015</v>
      </c>
      <c r="B20" s="65">
        <v>450720609.94000012</v>
      </c>
      <c r="C20" s="65">
        <v>669233734.78000033</v>
      </c>
      <c r="D20" s="65">
        <v>534697097.47999895</v>
      </c>
      <c r="E20" s="65">
        <v>1232816024.8499999</v>
      </c>
      <c r="F20" s="65">
        <v>382972373.1700002</v>
      </c>
      <c r="G20" s="65">
        <v>3599226251.0099983</v>
      </c>
      <c r="H20" s="65">
        <f t="shared" si="0"/>
        <v>6869666091.2299976</v>
      </c>
      <c r="I20" s="95">
        <f t="shared" si="1"/>
        <v>6869.6660912299976</v>
      </c>
    </row>
    <row r="21" spans="1:9" ht="15" x14ac:dyDescent="0.25">
      <c r="A21" s="6">
        <v>2016</v>
      </c>
      <c r="B21" s="65">
        <v>237703532.27000001</v>
      </c>
      <c r="C21" s="65">
        <v>387143433.51999998</v>
      </c>
      <c r="D21" s="65">
        <v>377551376.2899999</v>
      </c>
      <c r="E21" s="65">
        <v>1079252658.4899998</v>
      </c>
      <c r="F21" s="65">
        <v>349652787.1499998</v>
      </c>
      <c r="G21" s="65">
        <v>902845057.49999917</v>
      </c>
      <c r="H21" s="65">
        <f t="shared" si="0"/>
        <v>3334148845.2199984</v>
      </c>
      <c r="I21" s="95">
        <f t="shared" si="1"/>
        <v>3334.1488452199983</v>
      </c>
    </row>
    <row r="22" spans="1:9" ht="15" x14ac:dyDescent="0.25">
      <c r="A22" s="6">
        <v>2017</v>
      </c>
      <c r="B22" s="65">
        <v>288314529.44000012</v>
      </c>
      <c r="C22" s="65">
        <v>491458082.57000047</v>
      </c>
      <c r="D22" s="65">
        <v>495686430.17999989</v>
      </c>
      <c r="E22" s="65">
        <v>1587837378.2599983</v>
      </c>
      <c r="F22" s="65">
        <v>389701252.76999968</v>
      </c>
      <c r="G22" s="65">
        <v>721739161.80000007</v>
      </c>
      <c r="H22" s="65">
        <f t="shared" si="0"/>
        <v>3974736835.0199986</v>
      </c>
      <c r="I22" s="95">
        <f t="shared" si="1"/>
        <v>3974.7368350199986</v>
      </c>
    </row>
    <row r="23" spans="1:9" ht="15" x14ac:dyDescent="0.25">
      <c r="A23" s="6">
        <v>2018</v>
      </c>
      <c r="B23" s="65">
        <v>1425051440.4699998</v>
      </c>
      <c r="C23" s="65">
        <v>656187528.79000008</v>
      </c>
      <c r="D23" s="65">
        <v>430991600.36000037</v>
      </c>
      <c r="E23" s="65">
        <v>1079993174.7299998</v>
      </c>
      <c r="F23" s="65">
        <v>755185111.21000004</v>
      </c>
      <c r="G23" s="65">
        <v>607224592.74000001</v>
      </c>
      <c r="H23" s="65">
        <f t="shared" si="0"/>
        <v>4954633448.2999992</v>
      </c>
      <c r="I23" s="95">
        <f t="shared" si="1"/>
        <v>4954.6334482999991</v>
      </c>
    </row>
    <row r="24" spans="1:9" ht="15" x14ac:dyDescent="0.25">
      <c r="A24" s="6">
        <v>2019</v>
      </c>
      <c r="B24" s="65">
        <v>1337050021</v>
      </c>
      <c r="C24" s="65">
        <v>1039611189</v>
      </c>
      <c r="D24" s="65">
        <v>355394579.89999998</v>
      </c>
      <c r="E24" s="65">
        <v>1332676908</v>
      </c>
      <c r="F24" s="65">
        <v>1117881994</v>
      </c>
      <c r="G24" s="65">
        <v>720005678</v>
      </c>
      <c r="H24" s="65">
        <f t="shared" si="0"/>
        <v>5902620369.8999996</v>
      </c>
      <c r="I24" s="95">
        <f t="shared" si="1"/>
        <v>5902.6203698999998</v>
      </c>
    </row>
    <row r="25" spans="1:9" ht="15" x14ac:dyDescent="0.25">
      <c r="A25" s="6">
        <v>2020</v>
      </c>
      <c r="B25" s="65">
        <v>1431735521</v>
      </c>
      <c r="C25" s="65">
        <v>741526628</v>
      </c>
      <c r="D25" s="65">
        <v>215286136</v>
      </c>
      <c r="E25" s="65">
        <v>856591270</v>
      </c>
      <c r="F25" s="65">
        <v>389591504</v>
      </c>
      <c r="G25" s="65">
        <v>674442065</v>
      </c>
      <c r="H25" s="65">
        <f t="shared" si="0"/>
        <v>4309173124</v>
      </c>
      <c r="I25" s="95">
        <f t="shared" si="1"/>
        <v>4309.1731239999999</v>
      </c>
    </row>
    <row r="26" spans="1:9" ht="15" x14ac:dyDescent="0.25">
      <c r="A26" s="6">
        <v>2021</v>
      </c>
      <c r="B26" s="65">
        <v>1395092174</v>
      </c>
      <c r="C26" s="65">
        <v>737787832</v>
      </c>
      <c r="D26" s="65">
        <v>328981420</v>
      </c>
      <c r="E26" s="65">
        <v>1339605552</v>
      </c>
      <c r="F26" s="65">
        <v>597146964</v>
      </c>
      <c r="G26" s="65">
        <v>756728321</v>
      </c>
      <c r="H26" s="65">
        <f t="shared" si="0"/>
        <v>5155342263</v>
      </c>
      <c r="I26" s="95">
        <f t="shared" si="1"/>
        <v>5155.3422629999995</v>
      </c>
    </row>
    <row r="27" spans="1:9" ht="15" x14ac:dyDescent="0.25">
      <c r="A27" s="6">
        <v>2022</v>
      </c>
      <c r="B27" s="65">
        <v>1335887370</v>
      </c>
      <c r="C27" s="65">
        <v>684819598</v>
      </c>
      <c r="D27" s="65">
        <v>423126277</v>
      </c>
      <c r="E27" s="65">
        <v>1253024046</v>
      </c>
      <c r="F27" s="65">
        <v>937242150</v>
      </c>
      <c r="G27" s="65">
        <v>609897877</v>
      </c>
      <c r="H27" s="65">
        <f t="shared" si="0"/>
        <v>5243997318</v>
      </c>
      <c r="I27" s="95">
        <f t="shared" si="1"/>
        <v>5243.9973179999997</v>
      </c>
    </row>
    <row r="28" spans="1:9" ht="15" x14ac:dyDescent="0.25">
      <c r="A28" s="6">
        <v>2023</v>
      </c>
      <c r="B28" s="65">
        <v>1236526450</v>
      </c>
      <c r="C28" s="65">
        <v>854962191</v>
      </c>
      <c r="D28" s="65">
        <v>443170499</v>
      </c>
      <c r="E28" s="65">
        <v>1143261760</v>
      </c>
      <c r="F28" s="65">
        <v>928362003</v>
      </c>
      <c r="G28" s="65">
        <v>329806206</v>
      </c>
      <c r="H28" s="65">
        <f t="shared" si="0"/>
        <v>4936089109</v>
      </c>
      <c r="I28" s="95">
        <f t="shared" si="1"/>
        <v>4936.0891089999996</v>
      </c>
    </row>
    <row r="29" spans="1:9" ht="15" x14ac:dyDescent="0.25">
      <c r="A29" s="6">
        <v>2024</v>
      </c>
      <c r="B29" s="65">
        <v>1099205413</v>
      </c>
      <c r="C29" s="65">
        <v>994138177</v>
      </c>
      <c r="D29" s="65">
        <v>568860357</v>
      </c>
      <c r="E29" s="65">
        <v>1130689830</v>
      </c>
      <c r="F29" s="65">
        <v>727839351</v>
      </c>
      <c r="G29" s="65">
        <v>490086370</v>
      </c>
      <c r="H29" s="65">
        <f t="shared" si="0"/>
        <v>5010819498</v>
      </c>
      <c r="I29" s="95">
        <f t="shared" si="1"/>
        <v>5010.8194979999998</v>
      </c>
    </row>
    <row r="30" spans="1:9" ht="15" x14ac:dyDescent="0.25">
      <c r="A30" s="6">
        <v>2025</v>
      </c>
      <c r="B30" s="65">
        <v>1135481711</v>
      </c>
      <c r="C30" s="65">
        <v>1307205470</v>
      </c>
      <c r="D30" s="65">
        <v>817306502</v>
      </c>
      <c r="E30" s="65">
        <v>1585151492</v>
      </c>
      <c r="F30" s="65">
        <v>780324958</v>
      </c>
      <c r="G30" s="65">
        <v>653138941</v>
      </c>
      <c r="H30" s="65">
        <f t="shared" si="0"/>
        <v>6278609074</v>
      </c>
      <c r="I30" s="95">
        <f t="shared" si="1"/>
        <v>6278.609074</v>
      </c>
    </row>
    <row r="31" spans="1:9" s="98" customFormat="1" ht="25.5" x14ac:dyDescent="0.25">
      <c r="A31" s="96" t="s">
        <v>892</v>
      </c>
      <c r="B31" s="97">
        <f>SUM(B32:B38)</f>
        <v>707032366</v>
      </c>
      <c r="C31" s="97">
        <f t="shared" ref="C31:G31" si="2">SUM(C32:C38)</f>
        <v>492876978</v>
      </c>
      <c r="D31" s="97">
        <f t="shared" si="2"/>
        <v>412331149</v>
      </c>
      <c r="E31" s="97">
        <f t="shared" si="2"/>
        <v>1127734878</v>
      </c>
      <c r="F31" s="97">
        <f t="shared" si="2"/>
        <v>888196025</v>
      </c>
      <c r="G31" s="97">
        <f t="shared" si="2"/>
        <v>488541207</v>
      </c>
      <c r="H31" s="97">
        <f>SUM(B31:G31)</f>
        <v>4116712603</v>
      </c>
      <c r="I31" s="95">
        <f t="shared" si="1"/>
        <v>4116.7126029999999</v>
      </c>
    </row>
    <row r="32" spans="1:9" x14ac:dyDescent="0.2">
      <c r="A32" s="99" t="s">
        <v>242</v>
      </c>
      <c r="B32" s="65">
        <v>74936476</v>
      </c>
      <c r="C32" s="65">
        <v>38590552</v>
      </c>
      <c r="D32" s="65">
        <v>50137814</v>
      </c>
      <c r="E32" s="65">
        <v>112475767</v>
      </c>
      <c r="F32" s="65">
        <v>85680085</v>
      </c>
      <c r="G32" s="65">
        <v>39014078</v>
      </c>
      <c r="H32" s="65">
        <f>SUM(B32:G32)</f>
        <v>400834772</v>
      </c>
      <c r="I32" s="100"/>
    </row>
    <row r="33" spans="1:9" x14ac:dyDescent="0.2">
      <c r="A33" s="99" t="s">
        <v>765</v>
      </c>
      <c r="B33" s="65">
        <v>70769247</v>
      </c>
      <c r="C33" s="65">
        <v>63950138</v>
      </c>
      <c r="D33" s="65">
        <v>50274127</v>
      </c>
      <c r="E33" s="65">
        <v>149449945</v>
      </c>
      <c r="F33" s="65">
        <v>99055632</v>
      </c>
      <c r="G33" s="65">
        <v>38636822</v>
      </c>
      <c r="H33" s="65">
        <f t="shared" ref="H33:H38" si="3">SUM(B33:G33)</f>
        <v>472135911</v>
      </c>
      <c r="I33" s="100"/>
    </row>
    <row r="34" spans="1:9" x14ac:dyDescent="0.2">
      <c r="A34" s="99" t="s">
        <v>770</v>
      </c>
      <c r="B34" s="65">
        <v>139917471</v>
      </c>
      <c r="C34" s="65">
        <v>84168221</v>
      </c>
      <c r="D34" s="65">
        <v>56988472</v>
      </c>
      <c r="E34" s="65">
        <v>166946955</v>
      </c>
      <c r="F34" s="65">
        <v>104528884</v>
      </c>
      <c r="G34" s="65">
        <v>66130885</v>
      </c>
      <c r="H34" s="65">
        <f t="shared" si="3"/>
        <v>618680888</v>
      </c>
      <c r="I34" s="100"/>
    </row>
    <row r="35" spans="1:9" x14ac:dyDescent="0.2">
      <c r="A35" s="99" t="s">
        <v>824</v>
      </c>
      <c r="B35" s="65">
        <v>91121473</v>
      </c>
      <c r="C35" s="65">
        <v>53570059</v>
      </c>
      <c r="D35" s="65">
        <v>52382551</v>
      </c>
      <c r="E35" s="65">
        <v>131701460</v>
      </c>
      <c r="F35" s="65">
        <v>138064193</v>
      </c>
      <c r="G35" s="65">
        <v>85130706</v>
      </c>
      <c r="H35" s="65">
        <f t="shared" si="3"/>
        <v>551970442</v>
      </c>
      <c r="I35" s="100"/>
    </row>
    <row r="36" spans="1:9" x14ac:dyDescent="0.2">
      <c r="A36" s="99" t="s">
        <v>827</v>
      </c>
      <c r="B36" s="65">
        <v>74173666</v>
      </c>
      <c r="C36" s="65">
        <v>74729353</v>
      </c>
      <c r="D36" s="65">
        <v>60732992</v>
      </c>
      <c r="E36" s="65">
        <v>161550455</v>
      </c>
      <c r="F36" s="65">
        <v>149785260</v>
      </c>
      <c r="G36" s="65">
        <v>77812821</v>
      </c>
      <c r="H36" s="65">
        <f t="shared" si="3"/>
        <v>598784547</v>
      </c>
      <c r="I36" s="100"/>
    </row>
    <row r="37" spans="1:9" x14ac:dyDescent="0.2">
      <c r="A37" s="99" t="s">
        <v>847</v>
      </c>
      <c r="B37" s="65">
        <v>115603295</v>
      </c>
      <c r="C37" s="65">
        <v>58622188</v>
      </c>
      <c r="D37" s="65">
        <v>65966026</v>
      </c>
      <c r="E37" s="65">
        <v>205166103</v>
      </c>
      <c r="F37" s="65">
        <v>127812696</v>
      </c>
      <c r="G37" s="65">
        <v>88901837</v>
      </c>
      <c r="H37" s="65">
        <f t="shared" si="3"/>
        <v>662072145</v>
      </c>
      <c r="I37" s="100"/>
    </row>
    <row r="38" spans="1:9" x14ac:dyDescent="0.2">
      <c r="A38" s="99" t="s">
        <v>858</v>
      </c>
      <c r="B38" s="65">
        <v>140510738</v>
      </c>
      <c r="C38" s="65">
        <v>119246467</v>
      </c>
      <c r="D38" s="65">
        <v>75849167</v>
      </c>
      <c r="E38" s="65">
        <v>200444193</v>
      </c>
      <c r="F38" s="65">
        <v>183269275</v>
      </c>
      <c r="G38" s="65">
        <v>92914058</v>
      </c>
      <c r="H38" s="65">
        <f t="shared" si="3"/>
        <v>812233898</v>
      </c>
      <c r="I38" s="100"/>
    </row>
    <row r="39" spans="1:9" ht="13.9" customHeight="1" x14ac:dyDescent="0.2">
      <c r="A39" s="99"/>
      <c r="B39" s="65"/>
      <c r="C39" s="65"/>
      <c r="D39" s="65"/>
      <c r="E39" s="65"/>
      <c r="F39" s="65"/>
      <c r="G39" s="65"/>
      <c r="H39" s="65"/>
      <c r="I39" s="100"/>
    </row>
    <row r="40" spans="1:9" x14ac:dyDescent="0.2">
      <c r="A40" s="1159" t="s">
        <v>859</v>
      </c>
      <c r="B40" s="1159"/>
      <c r="C40" s="1159"/>
      <c r="D40" s="1159"/>
      <c r="E40" s="1159"/>
      <c r="F40" s="1159"/>
      <c r="G40" s="1159"/>
      <c r="H40" s="1159"/>
    </row>
    <row r="41" spans="1:9" x14ac:dyDescent="0.2">
      <c r="A41" s="6" t="s">
        <v>860</v>
      </c>
      <c r="B41" s="101">
        <v>92074978</v>
      </c>
      <c r="C41" s="101">
        <v>80726498</v>
      </c>
      <c r="D41" s="101">
        <v>69152806</v>
      </c>
      <c r="E41" s="101">
        <v>154296641</v>
      </c>
      <c r="F41" s="101">
        <v>81988822</v>
      </c>
      <c r="G41" s="101">
        <v>45591183</v>
      </c>
      <c r="H41" s="101">
        <f>SUM(B41:G41)</f>
        <v>523830928</v>
      </c>
    </row>
    <row r="42" spans="1:9" x14ac:dyDescent="0.2">
      <c r="A42" s="6" t="s">
        <v>861</v>
      </c>
      <c r="B42" s="101">
        <v>140510738</v>
      </c>
      <c r="C42" s="101">
        <v>119246467</v>
      </c>
      <c r="D42" s="101">
        <v>75849167</v>
      </c>
      <c r="E42" s="101">
        <v>200444193</v>
      </c>
      <c r="F42" s="101">
        <v>183269275</v>
      </c>
      <c r="G42" s="101">
        <v>92914058</v>
      </c>
      <c r="H42" s="101">
        <f>SUM(B42:G42)</f>
        <v>812233898</v>
      </c>
    </row>
    <row r="43" spans="1:9" x14ac:dyDescent="0.2">
      <c r="A43" s="102" t="s">
        <v>243</v>
      </c>
      <c r="B43" s="103">
        <f t="shared" ref="B43:H43" si="4">B42/B41-1</f>
        <v>0.52604693535739977</v>
      </c>
      <c r="C43" s="103">
        <f t="shared" si="4"/>
        <v>0.47716635744560598</v>
      </c>
      <c r="D43" s="103">
        <f t="shared" si="4"/>
        <v>9.6834262950949546E-2</v>
      </c>
      <c r="E43" s="103">
        <f t="shared" si="4"/>
        <v>0.29908332223512235</v>
      </c>
      <c r="F43" s="103">
        <f t="shared" si="4"/>
        <v>1.2352958675269172</v>
      </c>
      <c r="G43" s="103">
        <f t="shared" si="4"/>
        <v>1.0379830459762363</v>
      </c>
      <c r="H43" s="103">
        <f t="shared" si="4"/>
        <v>0.5505649906948602</v>
      </c>
    </row>
    <row r="44" spans="1:9" x14ac:dyDescent="0.2">
      <c r="A44" s="53"/>
      <c r="B44" s="481"/>
      <c r="C44" s="481"/>
      <c r="D44" s="481"/>
      <c r="E44" s="481"/>
      <c r="F44" s="481"/>
      <c r="G44" s="481"/>
      <c r="H44" s="481"/>
    </row>
    <row r="45" spans="1:9" x14ac:dyDescent="0.2">
      <c r="A45" s="1160" t="s">
        <v>862</v>
      </c>
      <c r="B45" s="1160"/>
      <c r="C45" s="1160"/>
      <c r="D45" s="1160"/>
      <c r="E45" s="1160"/>
      <c r="F45" s="1160"/>
      <c r="G45" s="1160"/>
      <c r="H45" s="1160"/>
    </row>
    <row r="46" spans="1:9" x14ac:dyDescent="0.2">
      <c r="A46" s="616" t="s">
        <v>863</v>
      </c>
      <c r="B46" s="617">
        <v>582651824</v>
      </c>
      <c r="C46" s="617">
        <v>475056001</v>
      </c>
      <c r="D46" s="617">
        <v>401286498</v>
      </c>
      <c r="E46" s="617">
        <v>661423610</v>
      </c>
      <c r="F46" s="617">
        <v>425610229</v>
      </c>
      <c r="G46" s="617">
        <v>293009421</v>
      </c>
      <c r="H46" s="617">
        <f>SUM(B46:G46)</f>
        <v>2839037583</v>
      </c>
    </row>
    <row r="47" spans="1:9" x14ac:dyDescent="0.2">
      <c r="A47" s="616" t="s">
        <v>864</v>
      </c>
      <c r="B47" s="617">
        <v>707032366</v>
      </c>
      <c r="C47" s="617">
        <v>492876978</v>
      </c>
      <c r="D47" s="617">
        <v>412331149</v>
      </c>
      <c r="E47" s="617">
        <v>1127734878</v>
      </c>
      <c r="F47" s="617">
        <v>888196025</v>
      </c>
      <c r="G47" s="617">
        <v>488541207</v>
      </c>
      <c r="H47" s="617">
        <f>SUM(B47:G47)</f>
        <v>4116712603</v>
      </c>
    </row>
    <row r="48" spans="1:9" x14ac:dyDescent="0.2">
      <c r="A48" s="618" t="s">
        <v>243</v>
      </c>
      <c r="B48" s="619">
        <f t="shared" ref="B48:H48" si="5">B47/B46-1</f>
        <v>0.21347318737648036</v>
      </c>
      <c r="C48" s="619">
        <f t="shared" si="5"/>
        <v>3.7513423601610363E-2</v>
      </c>
      <c r="D48" s="619">
        <f t="shared" si="5"/>
        <v>2.7523106446506906E-2</v>
      </c>
      <c r="E48" s="619">
        <f t="shared" si="5"/>
        <v>0.7050115250648521</v>
      </c>
      <c r="F48" s="619">
        <f t="shared" si="5"/>
        <v>1.086876593842391</v>
      </c>
      <c r="G48" s="619">
        <f t="shared" si="5"/>
        <v>0.66732252271165038</v>
      </c>
      <c r="H48" s="619">
        <f t="shared" si="5"/>
        <v>0.45003807897811821</v>
      </c>
    </row>
    <row r="49" spans="1:8" x14ac:dyDescent="0.2">
      <c r="A49" s="53"/>
      <c r="B49" s="481"/>
      <c r="C49" s="481"/>
      <c r="D49" s="481"/>
      <c r="E49" s="481"/>
      <c r="F49" s="481"/>
      <c r="G49" s="481"/>
      <c r="H49" s="481"/>
    </row>
    <row r="50" spans="1:8" x14ac:dyDescent="0.2">
      <c r="A50" s="1159" t="s">
        <v>244</v>
      </c>
      <c r="B50" s="1159"/>
      <c r="C50" s="1159"/>
      <c r="D50" s="1159"/>
      <c r="E50" s="1159"/>
      <c r="F50" s="1159"/>
      <c r="G50" s="1159"/>
      <c r="H50" s="1159"/>
    </row>
    <row r="51" spans="1:8" x14ac:dyDescent="0.2">
      <c r="A51" s="6" t="s">
        <v>849</v>
      </c>
      <c r="B51" s="104">
        <v>115603295</v>
      </c>
      <c r="C51" s="104">
        <v>58622188</v>
      </c>
      <c r="D51" s="104">
        <v>65966026</v>
      </c>
      <c r="E51" s="104">
        <v>205166103</v>
      </c>
      <c r="F51" s="104">
        <v>127812696</v>
      </c>
      <c r="G51" s="104">
        <v>88901837</v>
      </c>
      <c r="H51" s="104">
        <f>SUM(B51:G51)</f>
        <v>662072145</v>
      </c>
    </row>
    <row r="52" spans="1:8" x14ac:dyDescent="0.2">
      <c r="A52" s="6" t="s">
        <v>861</v>
      </c>
      <c r="B52" s="104">
        <v>140510738</v>
      </c>
      <c r="C52" s="104">
        <v>119246467</v>
      </c>
      <c r="D52" s="104">
        <v>75849167</v>
      </c>
      <c r="E52" s="104">
        <v>200444193</v>
      </c>
      <c r="F52" s="104">
        <v>183269275</v>
      </c>
      <c r="G52" s="104">
        <v>92914058</v>
      </c>
      <c r="H52" s="104">
        <f>SUM(B52:G52)</f>
        <v>812233898</v>
      </c>
    </row>
    <row r="53" spans="1:8" x14ac:dyDescent="0.2">
      <c r="A53" s="102" t="s">
        <v>243</v>
      </c>
      <c r="B53" s="103">
        <f t="shared" ref="B53:H53" si="6">B52/B51-1</f>
        <v>0.21545616844225757</v>
      </c>
      <c r="C53" s="103">
        <f t="shared" si="6"/>
        <v>1.034152444122352</v>
      </c>
      <c r="D53" s="103">
        <f t="shared" si="6"/>
        <v>0.14982168245211547</v>
      </c>
      <c r="E53" s="103">
        <f t="shared" si="6"/>
        <v>-2.3015059168911556E-2</v>
      </c>
      <c r="F53" s="103">
        <f t="shared" si="6"/>
        <v>0.43388943927761292</v>
      </c>
      <c r="G53" s="103">
        <f t="shared" si="6"/>
        <v>4.5130912199260909E-2</v>
      </c>
      <c r="H53" s="103">
        <f t="shared" si="6"/>
        <v>0.22680572522802622</v>
      </c>
    </row>
    <row r="54" spans="1:8" ht="36.6" customHeight="1" x14ac:dyDescent="0.2">
      <c r="A54" s="1161" t="s">
        <v>282</v>
      </c>
      <c r="B54" s="1162"/>
      <c r="C54" s="1162"/>
      <c r="D54" s="1162"/>
      <c r="E54" s="1162"/>
      <c r="F54" s="1162"/>
      <c r="G54" s="1162"/>
      <c r="H54" s="1162"/>
    </row>
    <row r="55" spans="1:8" ht="21" customHeight="1" x14ac:dyDescent="0.2"/>
    <row r="58" spans="1:8" ht="47.25" customHeight="1" x14ac:dyDescent="0.2"/>
    <row r="59" spans="1:8" ht="22.5" customHeight="1" x14ac:dyDescent="0.2"/>
    <row r="61" spans="1:8" x14ac:dyDescent="0.2">
      <c r="A61" s="5"/>
    </row>
    <row r="63" spans="1:8" ht="57.75" customHeight="1" x14ac:dyDescent="0.2">
      <c r="A63" s="1163" t="s">
        <v>893</v>
      </c>
      <c r="B63" s="1163"/>
      <c r="C63" s="1163"/>
      <c r="D63" s="1163"/>
      <c r="E63" s="1163"/>
      <c r="F63" s="1163"/>
      <c r="G63" s="105"/>
      <c r="H63" s="105"/>
    </row>
  </sheetData>
  <mergeCells count="5">
    <mergeCell ref="A40:H40"/>
    <mergeCell ref="A45:H45"/>
    <mergeCell ref="A50:H50"/>
    <mergeCell ref="A54:H54"/>
    <mergeCell ref="A63:F63"/>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8FBC-790C-4486-BE03-6395563E6FE8}">
  <sheetPr codeName="Hoja13">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3" style="5" customWidth="1"/>
    <col min="2" max="3" width="14.140625" style="5" customWidth="1"/>
    <col min="4" max="4" width="11.85546875" style="9" customWidth="1"/>
    <col min="5" max="5" width="15.7109375" style="9" customWidth="1"/>
    <col min="6" max="6" width="15.42578125" style="8" customWidth="1"/>
    <col min="7" max="7" width="11.85546875" style="8" customWidth="1"/>
    <col min="8" max="8" width="11.42578125" style="8"/>
    <col min="9" max="9" width="2.5703125" style="8" customWidth="1"/>
    <col min="10" max="11" width="11.42578125" style="8" customWidth="1"/>
    <col min="12" max="16384" width="11.42578125" style="8"/>
  </cols>
  <sheetData>
    <row r="1" spans="1:8" s="98" customFormat="1" ht="14.25" customHeight="1" x14ac:dyDescent="0.25">
      <c r="A1" s="106" t="s">
        <v>464</v>
      </c>
      <c r="D1" s="107"/>
      <c r="E1" s="107"/>
      <c r="F1" s="107"/>
    </row>
    <row r="2" spans="1:8" s="98" customFormat="1" ht="14.25" customHeight="1" x14ac:dyDescent="0.25">
      <c r="A2" s="108" t="s">
        <v>277</v>
      </c>
      <c r="D2" s="107"/>
      <c r="E2" s="107"/>
      <c r="F2" s="107"/>
    </row>
    <row r="3" spans="1:8" s="98" customFormat="1" ht="14.25" customHeight="1" x14ac:dyDescent="0.25">
      <c r="A3" s="109"/>
      <c r="D3" s="107"/>
      <c r="E3" s="107"/>
      <c r="F3" s="107"/>
    </row>
    <row r="4" spans="1:8" s="98" customFormat="1" ht="14.25" customHeight="1" thickBot="1" x14ac:dyDescent="0.3">
      <c r="A4" s="110" t="s">
        <v>283</v>
      </c>
      <c r="D4" s="107"/>
      <c r="E4" s="107"/>
      <c r="F4" s="107"/>
    </row>
    <row r="5" spans="1:8" s="112" customFormat="1" ht="14.25" customHeight="1" thickBot="1" x14ac:dyDescent="0.3">
      <c r="A5" s="111"/>
      <c r="B5" s="1164" t="s">
        <v>867</v>
      </c>
      <c r="C5" s="1165"/>
      <c r="D5" s="1165"/>
      <c r="E5" s="1166" t="s">
        <v>868</v>
      </c>
      <c r="F5" s="1167"/>
      <c r="G5" s="1167"/>
      <c r="H5" s="1168"/>
    </row>
    <row r="6" spans="1:8" s="112" customFormat="1" ht="14.25" customHeight="1" thickBot="1" x14ac:dyDescent="0.3">
      <c r="A6" s="113" t="s">
        <v>166</v>
      </c>
      <c r="B6" s="114">
        <v>2025</v>
      </c>
      <c r="C6" s="115">
        <v>2026</v>
      </c>
      <c r="D6" s="116" t="s">
        <v>243</v>
      </c>
      <c r="E6" s="114">
        <v>2025</v>
      </c>
      <c r="F6" s="115">
        <v>2026</v>
      </c>
      <c r="G6" s="116" t="s">
        <v>243</v>
      </c>
      <c r="H6" s="482" t="s">
        <v>245</v>
      </c>
    </row>
    <row r="7" spans="1:8" s="98" customFormat="1" ht="14.25" customHeight="1" x14ac:dyDescent="0.25">
      <c r="A7" s="349" t="s">
        <v>218</v>
      </c>
      <c r="B7" s="92">
        <v>70761207</v>
      </c>
      <c r="C7" s="117">
        <v>118938399</v>
      </c>
      <c r="D7" s="118">
        <f t="shared" ref="D7:D29" si="0">C7/B7-1</f>
        <v>0.68084186297161375</v>
      </c>
      <c r="E7" s="92">
        <v>350424399</v>
      </c>
      <c r="F7" s="117">
        <v>654289683</v>
      </c>
      <c r="G7" s="118">
        <f t="shared" ref="G7:G29" si="1">F7/E7-1</f>
        <v>0.86713506498729842</v>
      </c>
      <c r="H7" s="119">
        <f t="shared" ref="H7:H30" si="2">+F7/$F$31</f>
        <v>0.15893499160548516</v>
      </c>
    </row>
    <row r="8" spans="1:8" s="98" customFormat="1" ht="14.25" customHeight="1" x14ac:dyDescent="0.25">
      <c r="A8" s="350" t="s">
        <v>224</v>
      </c>
      <c r="B8" s="92">
        <v>62649871</v>
      </c>
      <c r="C8" s="117">
        <v>119782614</v>
      </c>
      <c r="D8" s="118">
        <f t="shared" si="0"/>
        <v>0.91193712114746406</v>
      </c>
      <c r="E8" s="92">
        <v>294118086</v>
      </c>
      <c r="F8" s="117">
        <v>586041893</v>
      </c>
      <c r="G8" s="118">
        <f t="shared" si="1"/>
        <v>0.99253946253410619</v>
      </c>
      <c r="H8" s="119">
        <f t="shared" si="2"/>
        <v>0.14235676606934614</v>
      </c>
    </row>
    <row r="9" spans="1:8" s="98" customFormat="1" ht="14.25" customHeight="1" x14ac:dyDescent="0.25">
      <c r="A9" s="350" t="s">
        <v>222</v>
      </c>
      <c r="B9" s="92">
        <v>71086383</v>
      </c>
      <c r="C9" s="117">
        <v>73961195</v>
      </c>
      <c r="D9" s="118">
        <f t="shared" si="0"/>
        <v>4.0441106702531204E-2</v>
      </c>
      <c r="E9" s="92">
        <v>401830809</v>
      </c>
      <c r="F9" s="117">
        <v>415058700</v>
      </c>
      <c r="G9" s="118">
        <f t="shared" si="1"/>
        <v>3.2919056238915667E-2</v>
      </c>
      <c r="H9" s="119">
        <f t="shared" si="2"/>
        <v>0.1008228506642731</v>
      </c>
    </row>
    <row r="10" spans="1:8" s="98" customFormat="1" ht="14.25" customHeight="1" x14ac:dyDescent="0.25">
      <c r="A10" s="349" t="s">
        <v>228</v>
      </c>
      <c r="B10" s="92">
        <v>56785983</v>
      </c>
      <c r="C10" s="117">
        <v>84828502</v>
      </c>
      <c r="D10" s="118">
        <f t="shared" si="0"/>
        <v>0.49382818643819193</v>
      </c>
      <c r="E10" s="92">
        <v>310246064</v>
      </c>
      <c r="F10" s="117">
        <v>405950370</v>
      </c>
      <c r="G10" s="118">
        <f t="shared" si="1"/>
        <v>0.30847871127222426</v>
      </c>
      <c r="H10" s="119">
        <f t="shared" si="2"/>
        <v>9.861032555543689E-2</v>
      </c>
    </row>
    <row r="11" spans="1:8" s="98" customFormat="1" ht="14.25" customHeight="1" x14ac:dyDescent="0.25">
      <c r="A11" s="350" t="s">
        <v>275</v>
      </c>
      <c r="B11" s="92">
        <v>52063594</v>
      </c>
      <c r="C11" s="117">
        <v>55914227</v>
      </c>
      <c r="D11" s="118">
        <f t="shared" si="0"/>
        <v>7.3960184154785891E-2</v>
      </c>
      <c r="E11" s="92">
        <v>296820931</v>
      </c>
      <c r="F11" s="117">
        <v>351170799</v>
      </c>
      <c r="G11" s="118">
        <f t="shared" si="1"/>
        <v>0.18310658826145931</v>
      </c>
      <c r="H11" s="119">
        <f t="shared" si="2"/>
        <v>8.5303695658542913E-2</v>
      </c>
    </row>
    <row r="12" spans="1:8" s="98" customFormat="1" ht="14.25" customHeight="1" x14ac:dyDescent="0.25">
      <c r="A12" s="351" t="s">
        <v>216</v>
      </c>
      <c r="B12" s="92">
        <v>33904690</v>
      </c>
      <c r="C12" s="117">
        <v>87435673</v>
      </c>
      <c r="D12" s="118">
        <f t="shared" si="0"/>
        <v>1.5788666110794702</v>
      </c>
      <c r="E12" s="92">
        <v>206685593</v>
      </c>
      <c r="F12" s="117">
        <v>305661950</v>
      </c>
      <c r="G12" s="118">
        <f t="shared" si="1"/>
        <v>0.47887400163396965</v>
      </c>
      <c r="H12" s="119">
        <f t="shared" si="2"/>
        <v>7.424903787970355E-2</v>
      </c>
    </row>
    <row r="13" spans="1:8" s="98" customFormat="1" ht="14.25" customHeight="1" x14ac:dyDescent="0.25">
      <c r="A13" s="350" t="s">
        <v>236</v>
      </c>
      <c r="B13" s="92">
        <v>8803707</v>
      </c>
      <c r="C13" s="117">
        <v>69862357</v>
      </c>
      <c r="D13" s="118">
        <f t="shared" si="0"/>
        <v>6.9355613493270507</v>
      </c>
      <c r="E13" s="92">
        <v>107175931</v>
      </c>
      <c r="F13" s="117">
        <v>288277139</v>
      </c>
      <c r="G13" s="118">
        <f t="shared" si="1"/>
        <v>1.689756331577843</v>
      </c>
      <c r="H13" s="119">
        <f t="shared" si="2"/>
        <v>7.0026053990244988E-2</v>
      </c>
    </row>
    <row r="14" spans="1:8" s="98" customFormat="1" ht="14.25" customHeight="1" x14ac:dyDescent="0.25">
      <c r="A14" s="351" t="s">
        <v>231</v>
      </c>
      <c r="B14" s="92">
        <v>26819702</v>
      </c>
      <c r="C14" s="117">
        <v>35909276</v>
      </c>
      <c r="D14" s="118">
        <f t="shared" si="0"/>
        <v>0.33891405653947992</v>
      </c>
      <c r="E14" s="92">
        <v>212945853</v>
      </c>
      <c r="F14" s="117">
        <v>253936523</v>
      </c>
      <c r="G14" s="118">
        <f t="shared" si="1"/>
        <v>0.19249339408361243</v>
      </c>
      <c r="H14" s="119">
        <f t="shared" si="2"/>
        <v>6.168429703228423E-2</v>
      </c>
    </row>
    <row r="15" spans="1:8" s="98" customFormat="1" ht="14.25" customHeight="1" x14ac:dyDescent="0.25">
      <c r="A15" s="351" t="s">
        <v>237</v>
      </c>
      <c r="B15" s="92">
        <v>38171739</v>
      </c>
      <c r="C15" s="117">
        <v>39167262</v>
      </c>
      <c r="D15" s="118">
        <f t="shared" si="0"/>
        <v>2.6080106017700722E-2</v>
      </c>
      <c r="E15" s="92">
        <v>167270241</v>
      </c>
      <c r="F15" s="117">
        <v>177302864</v>
      </c>
      <c r="G15" s="118">
        <f t="shared" si="1"/>
        <v>5.9978528996081248E-2</v>
      </c>
      <c r="H15" s="119">
        <f t="shared" si="2"/>
        <v>4.3069041028220643E-2</v>
      </c>
    </row>
    <row r="16" spans="1:8" s="98" customFormat="1" ht="14.25" customHeight="1" x14ac:dyDescent="0.25">
      <c r="A16" s="351" t="s">
        <v>217</v>
      </c>
      <c r="B16" s="92">
        <v>17886115</v>
      </c>
      <c r="C16" s="117">
        <v>22235201</v>
      </c>
      <c r="D16" s="118">
        <f t="shared" si="0"/>
        <v>0.2431543127168756</v>
      </c>
      <c r="E16" s="92">
        <v>112797183</v>
      </c>
      <c r="F16" s="117">
        <v>143679162</v>
      </c>
      <c r="G16" s="118">
        <f t="shared" si="1"/>
        <v>0.27378324687417055</v>
      </c>
      <c r="H16" s="119">
        <f t="shared" si="2"/>
        <v>3.4901431276814346E-2</v>
      </c>
    </row>
    <row r="17" spans="1:9" s="98" customFormat="1" ht="14.25" customHeight="1" x14ac:dyDescent="0.25">
      <c r="A17" s="351" t="s">
        <v>227</v>
      </c>
      <c r="B17" s="92">
        <v>17337844</v>
      </c>
      <c r="C17" s="117">
        <v>26199018</v>
      </c>
      <c r="D17" s="118">
        <f t="shared" si="0"/>
        <v>0.5110885759498125</v>
      </c>
      <c r="E17" s="92">
        <v>86233668</v>
      </c>
      <c r="F17" s="117">
        <v>131828902</v>
      </c>
      <c r="G17" s="118">
        <f t="shared" si="1"/>
        <v>0.52874051466765848</v>
      </c>
      <c r="H17" s="119">
        <f t="shared" si="2"/>
        <v>3.2022857729716525E-2</v>
      </c>
    </row>
    <row r="18" spans="1:9" s="98" customFormat="1" ht="14.25" customHeight="1" x14ac:dyDescent="0.25">
      <c r="A18" s="351" t="s">
        <v>232</v>
      </c>
      <c r="B18" s="92">
        <v>14128198</v>
      </c>
      <c r="C18" s="117">
        <v>22125240</v>
      </c>
      <c r="D18" s="118">
        <f t="shared" si="0"/>
        <v>0.56603411135659343</v>
      </c>
      <c r="E18" s="92">
        <v>81703232</v>
      </c>
      <c r="F18" s="117">
        <v>121056399</v>
      </c>
      <c r="G18" s="118">
        <f t="shared" si="1"/>
        <v>0.48165985649135634</v>
      </c>
      <c r="H18" s="119">
        <f t="shared" si="2"/>
        <v>2.9406084581124693E-2</v>
      </c>
    </row>
    <row r="19" spans="1:9" s="98" customFormat="1" ht="14.25" customHeight="1" x14ac:dyDescent="0.25">
      <c r="A19" s="351" t="s">
        <v>219</v>
      </c>
      <c r="B19" s="92">
        <v>22566700</v>
      </c>
      <c r="C19" s="117">
        <v>16115135</v>
      </c>
      <c r="D19" s="118">
        <f t="shared" si="0"/>
        <v>-0.28588872099154949</v>
      </c>
      <c r="E19" s="92">
        <v>78640514</v>
      </c>
      <c r="F19" s="117">
        <v>81337847</v>
      </c>
      <c r="G19" s="118">
        <f t="shared" si="1"/>
        <v>3.4299534207011817E-2</v>
      </c>
      <c r="H19" s="290">
        <f t="shared" si="2"/>
        <v>1.9757960985842468E-2</v>
      </c>
    </row>
    <row r="20" spans="1:9" s="98" customFormat="1" ht="14.25" customHeight="1" x14ac:dyDescent="0.25">
      <c r="A20" s="351" t="s">
        <v>229</v>
      </c>
      <c r="B20" s="92">
        <v>12689317</v>
      </c>
      <c r="C20" s="117">
        <v>20488785</v>
      </c>
      <c r="D20" s="118">
        <f t="shared" si="0"/>
        <v>0.6146483691754252</v>
      </c>
      <c r="E20" s="92">
        <v>53644731</v>
      </c>
      <c r="F20" s="117">
        <v>80959174</v>
      </c>
      <c r="G20" s="118">
        <f t="shared" si="1"/>
        <v>0.50917289528397491</v>
      </c>
      <c r="H20" s="290">
        <f t="shared" si="2"/>
        <v>1.9665976668131281E-2</v>
      </c>
    </row>
    <row r="21" spans="1:9" s="98" customFormat="1" ht="14.25" customHeight="1" x14ac:dyDescent="0.25">
      <c r="A21" s="351" t="s">
        <v>235</v>
      </c>
      <c r="B21" s="92">
        <v>8276415</v>
      </c>
      <c r="C21" s="117">
        <v>10487965</v>
      </c>
      <c r="D21" s="118">
        <f t="shared" si="0"/>
        <v>0.26721110529136105</v>
      </c>
      <c r="E21" s="92">
        <v>35324226</v>
      </c>
      <c r="F21" s="117">
        <v>62646852</v>
      </c>
      <c r="G21" s="118">
        <f t="shared" si="1"/>
        <v>0.77348123636169697</v>
      </c>
      <c r="H21" s="119">
        <f t="shared" si="2"/>
        <v>1.5217688976963545E-2</v>
      </c>
    </row>
    <row r="22" spans="1:9" s="98" customFormat="1" ht="14.25" customHeight="1" x14ac:dyDescent="0.25">
      <c r="A22" s="351" t="s">
        <v>234</v>
      </c>
      <c r="B22" s="92">
        <v>6210585</v>
      </c>
      <c r="C22" s="117">
        <v>5946585</v>
      </c>
      <c r="D22" s="118">
        <f t="shared" si="0"/>
        <v>-4.2508072911006001E-2</v>
      </c>
      <c r="E22" s="92">
        <v>25895281</v>
      </c>
      <c r="F22" s="117">
        <v>46518402</v>
      </c>
      <c r="G22" s="118">
        <f t="shared" si="1"/>
        <v>0.79640460360325882</v>
      </c>
      <c r="H22" s="119">
        <f t="shared" si="2"/>
        <v>1.1299890588937477E-2</v>
      </c>
    </row>
    <row r="23" spans="1:9" s="98" customFormat="1" ht="14.25" customHeight="1" x14ac:dyDescent="0.25">
      <c r="A23" s="351" t="s">
        <v>221</v>
      </c>
      <c r="B23" s="92">
        <v>3434261</v>
      </c>
      <c r="C23" s="117">
        <v>2460689</v>
      </c>
      <c r="D23" s="118">
        <f t="shared" si="0"/>
        <v>-0.28348806337083876</v>
      </c>
      <c r="E23" s="92">
        <v>14951017</v>
      </c>
      <c r="F23" s="117">
        <v>9497017</v>
      </c>
      <c r="G23" s="118">
        <f t="shared" si="1"/>
        <v>-0.36479123794722457</v>
      </c>
      <c r="H23" s="119">
        <f t="shared" si="2"/>
        <v>2.3069419500110779E-3</v>
      </c>
    </row>
    <row r="24" spans="1:9" s="98" customFormat="1" ht="14.25" customHeight="1" x14ac:dyDescent="0.25">
      <c r="A24" s="351" t="s">
        <v>468</v>
      </c>
      <c r="B24" s="92">
        <v>85603</v>
      </c>
      <c r="C24" s="117">
        <v>232452</v>
      </c>
      <c r="D24" s="118">
        <f t="shared" si="0"/>
        <v>1.7154655794773546</v>
      </c>
      <c r="E24" s="92">
        <v>218892</v>
      </c>
      <c r="F24" s="117">
        <v>1055551</v>
      </c>
      <c r="G24" s="118">
        <f t="shared" si="1"/>
        <v>3.8222456736655523</v>
      </c>
      <c r="H24" s="290">
        <f t="shared" si="2"/>
        <v>2.5640628865633737E-4</v>
      </c>
    </row>
    <row r="25" spans="1:9" s="98" customFormat="1" ht="14.25" customHeight="1" x14ac:dyDescent="0.25">
      <c r="A25" s="351" t="s">
        <v>233</v>
      </c>
      <c r="B25" s="92">
        <v>90624</v>
      </c>
      <c r="C25" s="117">
        <v>14965</v>
      </c>
      <c r="D25" s="118">
        <f t="shared" si="0"/>
        <v>-0.83486714336158196</v>
      </c>
      <c r="E25" s="92">
        <v>585490</v>
      </c>
      <c r="F25" s="117">
        <v>130832</v>
      </c>
      <c r="G25" s="118">
        <f t="shared" si="1"/>
        <v>-0.77654272489709475</v>
      </c>
      <c r="H25" s="1109">
        <f t="shared" si="2"/>
        <v>3.1780698002735944E-5</v>
      </c>
    </row>
    <row r="26" spans="1:9" s="98" customFormat="1" ht="14.25" customHeight="1" x14ac:dyDescent="0.25">
      <c r="A26" s="351" t="s">
        <v>276</v>
      </c>
      <c r="B26" s="92">
        <v>25000</v>
      </c>
      <c r="C26" s="117">
        <v>112000</v>
      </c>
      <c r="D26" s="118">
        <f t="shared" si="0"/>
        <v>3.4800000000000004</v>
      </c>
      <c r="E26" s="92">
        <v>40000</v>
      </c>
      <c r="F26" s="117">
        <v>112000</v>
      </c>
      <c r="G26" s="118">
        <f t="shared" si="1"/>
        <v>1.7999999999999998</v>
      </c>
      <c r="H26" s="1109">
        <f t="shared" si="2"/>
        <v>2.7206174149339809E-5</v>
      </c>
    </row>
    <row r="27" spans="1:9" s="98" customFormat="1" ht="14.25" customHeight="1" x14ac:dyDescent="0.25">
      <c r="A27" s="351" t="s">
        <v>226</v>
      </c>
      <c r="B27" s="92">
        <v>52390</v>
      </c>
      <c r="C27" s="117">
        <v>13358</v>
      </c>
      <c r="D27" s="118">
        <f t="shared" si="0"/>
        <v>-0.74502767703760253</v>
      </c>
      <c r="E27" s="92">
        <v>1458455</v>
      </c>
      <c r="F27" s="117">
        <v>106643</v>
      </c>
      <c r="G27" s="118">
        <f t="shared" si="1"/>
        <v>-0.9268794717697838</v>
      </c>
      <c r="H27" s="1109">
        <f t="shared" si="2"/>
        <v>2.5904893123286121E-5</v>
      </c>
    </row>
    <row r="28" spans="1:9" s="98" customFormat="1" ht="14.25" customHeight="1" x14ac:dyDescent="0.25">
      <c r="A28" s="351" t="s">
        <v>230</v>
      </c>
      <c r="B28" s="92">
        <v>0</v>
      </c>
      <c r="C28" s="117">
        <v>0</v>
      </c>
      <c r="D28" s="118" t="s">
        <v>215</v>
      </c>
      <c r="E28" s="92">
        <v>2987</v>
      </c>
      <c r="F28" s="117">
        <v>71626</v>
      </c>
      <c r="G28" s="118" t="s">
        <v>214</v>
      </c>
      <c r="H28" s="528">
        <f t="shared" si="2"/>
        <v>1.739883419304119E-5</v>
      </c>
    </row>
    <row r="29" spans="1:9" s="98" customFormat="1" ht="14.25" customHeight="1" x14ac:dyDescent="0.25">
      <c r="A29" s="351" t="s">
        <v>225</v>
      </c>
      <c r="B29" s="92">
        <v>1000</v>
      </c>
      <c r="C29" s="117">
        <v>3000</v>
      </c>
      <c r="D29" s="118">
        <f t="shared" si="0"/>
        <v>2</v>
      </c>
      <c r="E29" s="92">
        <v>24000</v>
      </c>
      <c r="F29" s="117">
        <v>14000</v>
      </c>
      <c r="G29" s="118">
        <f t="shared" si="1"/>
        <v>-0.41666666666666663</v>
      </c>
      <c r="H29" s="1109">
        <f t="shared" si="2"/>
        <v>3.4007717686674761E-6</v>
      </c>
    </row>
    <row r="30" spans="1:9" s="98" customFormat="1" ht="14.25" customHeight="1" x14ac:dyDescent="0.25">
      <c r="A30" s="351" t="s">
        <v>223</v>
      </c>
      <c r="B30" s="92">
        <v>0</v>
      </c>
      <c r="C30" s="117">
        <v>0</v>
      </c>
      <c r="D30" s="118" t="s">
        <v>215</v>
      </c>
      <c r="E30" s="92">
        <v>0</v>
      </c>
      <c r="F30" s="117">
        <v>8275</v>
      </c>
      <c r="G30" s="118" t="s">
        <v>214</v>
      </c>
      <c r="H30" s="1109">
        <f t="shared" si="2"/>
        <v>2.0100990275516692E-6</v>
      </c>
    </row>
    <row r="31" spans="1:9" s="112" customFormat="1" ht="14.25" customHeight="1" thickBot="1" x14ac:dyDescent="0.3">
      <c r="A31" s="483" t="s">
        <v>0</v>
      </c>
      <c r="B31" s="484">
        <f>+SUM(B7:B30)</f>
        <v>523830928</v>
      </c>
      <c r="C31" s="485">
        <f>+SUM(C7:C30)</f>
        <v>812233898</v>
      </c>
      <c r="D31" s="456">
        <f>C31/B31-1</f>
        <v>0.5505649906948602</v>
      </c>
      <c r="E31" s="620">
        <f>+SUM(E7:E30)</f>
        <v>2839037583</v>
      </c>
      <c r="F31" s="621">
        <f>+SUM(F7:F30)</f>
        <v>4116712603</v>
      </c>
      <c r="G31" s="456">
        <f>F31/E31-1</f>
        <v>0.45003807897811821</v>
      </c>
      <c r="H31" s="486">
        <f>SUM(H7:H29)</f>
        <v>0.99999798990097233</v>
      </c>
      <c r="I31" s="487"/>
    </row>
    <row r="32" spans="1:9" s="98" customFormat="1" ht="14.25" customHeight="1" x14ac:dyDescent="0.25">
      <c r="B32" s="120"/>
      <c r="C32" s="120"/>
      <c r="D32" s="112"/>
      <c r="E32" s="112"/>
      <c r="F32" s="112"/>
    </row>
    <row r="33" spans="1:8" s="112" customFormat="1" ht="14.25" customHeight="1" thickBot="1" x14ac:dyDescent="0.3">
      <c r="A33" s="110" t="s">
        <v>284</v>
      </c>
      <c r="B33" s="98"/>
      <c r="C33" s="98"/>
      <c r="D33" s="107"/>
    </row>
    <row r="34" spans="1:8" s="112" customFormat="1" ht="14.25" customHeight="1" thickBot="1" x14ac:dyDescent="0.3">
      <c r="A34" s="98"/>
      <c r="B34" s="1164" t="s">
        <v>867</v>
      </c>
      <c r="C34" s="1165"/>
      <c r="D34" s="1165"/>
      <c r="E34" s="1166" t="s">
        <v>868</v>
      </c>
      <c r="F34" s="1167"/>
      <c r="G34" s="1167"/>
      <c r="H34" s="1168"/>
    </row>
    <row r="35" spans="1:8" s="98" customFormat="1" ht="14.25" customHeight="1" thickBot="1" x14ac:dyDescent="0.3">
      <c r="A35" s="453" t="s">
        <v>285</v>
      </c>
      <c r="B35" s="114">
        <v>2025</v>
      </c>
      <c r="C35" s="115">
        <v>2026</v>
      </c>
      <c r="D35" s="116" t="s">
        <v>243</v>
      </c>
      <c r="E35" s="114">
        <v>2025</v>
      </c>
      <c r="F35" s="115">
        <v>2026</v>
      </c>
      <c r="G35" s="116" t="s">
        <v>243</v>
      </c>
      <c r="H35" s="482" t="s">
        <v>245</v>
      </c>
    </row>
    <row r="36" spans="1:8" s="98" customFormat="1" ht="14.25" customHeight="1" x14ac:dyDescent="0.25">
      <c r="A36" s="121" t="s">
        <v>248</v>
      </c>
      <c r="B36" s="122">
        <v>26075517</v>
      </c>
      <c r="C36" s="454">
        <v>133790727</v>
      </c>
      <c r="D36" s="90">
        <f t="shared" ref="D36:D86" si="3">C36/B36-1</f>
        <v>4.1308945092057048</v>
      </c>
      <c r="E36" s="122">
        <v>241191300</v>
      </c>
      <c r="F36" s="622">
        <v>566470780</v>
      </c>
      <c r="G36" s="90">
        <f t="shared" ref="G36:G86" si="4">F36/E36-1</f>
        <v>1.3486368704012128</v>
      </c>
      <c r="H36" s="288">
        <f>+F36/$F$87</f>
        <v>0.13760270259993176</v>
      </c>
    </row>
    <row r="37" spans="1:8" s="98" customFormat="1" ht="14.25" customHeight="1" x14ac:dyDescent="0.25">
      <c r="A37" s="121" t="s">
        <v>273</v>
      </c>
      <c r="B37" s="122">
        <v>40780624</v>
      </c>
      <c r="C37" s="454">
        <v>85076651</v>
      </c>
      <c r="D37" s="90">
        <f t="shared" si="3"/>
        <v>1.0862027761026902</v>
      </c>
      <c r="E37" s="122">
        <v>174347195</v>
      </c>
      <c r="F37" s="622">
        <v>399498841</v>
      </c>
      <c r="G37" s="90">
        <f t="shared" si="4"/>
        <v>1.2913981552728737</v>
      </c>
      <c r="H37" s="288">
        <f t="shared" ref="H37:H86" si="5">+F37/$F$87</f>
        <v>9.7043170006298349E-2</v>
      </c>
    </row>
    <row r="38" spans="1:8" s="98" customFormat="1" ht="14.25" customHeight="1" x14ac:dyDescent="0.25">
      <c r="A38" s="121" t="s">
        <v>247</v>
      </c>
      <c r="B38" s="122">
        <v>48318871</v>
      </c>
      <c r="C38" s="454">
        <v>76088519</v>
      </c>
      <c r="D38" s="90">
        <f t="shared" si="3"/>
        <v>0.57471640841939364</v>
      </c>
      <c r="E38" s="122">
        <v>255254157</v>
      </c>
      <c r="F38" s="622">
        <v>347670986</v>
      </c>
      <c r="G38" s="90">
        <f t="shared" si="4"/>
        <v>0.36205807610020635</v>
      </c>
      <c r="H38" s="288">
        <f t="shared" si="5"/>
        <v>8.4453548140970378E-2</v>
      </c>
    </row>
    <row r="39" spans="1:8" s="98" customFormat="1" ht="14.25" customHeight="1" x14ac:dyDescent="0.25">
      <c r="A39" s="121" t="s">
        <v>250</v>
      </c>
      <c r="B39" s="122">
        <v>47070673</v>
      </c>
      <c r="C39" s="454">
        <v>51209703</v>
      </c>
      <c r="D39" s="90">
        <f t="shared" si="3"/>
        <v>8.7932246050529184E-2</v>
      </c>
      <c r="E39" s="122">
        <v>230112603</v>
      </c>
      <c r="F39" s="622">
        <v>326690664</v>
      </c>
      <c r="G39" s="90">
        <f t="shared" si="4"/>
        <v>0.41969913746966747</v>
      </c>
      <c r="H39" s="288">
        <f t="shared" si="5"/>
        <v>7.9357170515602302E-2</v>
      </c>
    </row>
    <row r="40" spans="1:8" s="98" customFormat="1" ht="14.25" customHeight="1" x14ac:dyDescent="0.25">
      <c r="A40" s="121" t="s">
        <v>252</v>
      </c>
      <c r="B40" s="122">
        <v>4532421</v>
      </c>
      <c r="C40" s="454">
        <v>54534111</v>
      </c>
      <c r="D40" s="90" t="s">
        <v>214</v>
      </c>
      <c r="E40" s="122">
        <v>49580762</v>
      </c>
      <c r="F40" s="622">
        <v>217217694</v>
      </c>
      <c r="G40" s="90">
        <f t="shared" si="4"/>
        <v>3.3810882535447924</v>
      </c>
      <c r="H40" s="288">
        <f t="shared" si="5"/>
        <v>5.2764842957875049E-2</v>
      </c>
    </row>
    <row r="41" spans="1:8" s="98" customFormat="1" ht="14.25" customHeight="1" x14ac:dyDescent="0.25">
      <c r="A41" s="121" t="s">
        <v>262</v>
      </c>
      <c r="B41" s="122">
        <v>50154870</v>
      </c>
      <c r="C41" s="454">
        <v>22990951</v>
      </c>
      <c r="D41" s="90">
        <f t="shared" si="3"/>
        <v>-0.541600825602778</v>
      </c>
      <c r="E41" s="122">
        <v>220302566</v>
      </c>
      <c r="F41" s="622">
        <v>197176994</v>
      </c>
      <c r="G41" s="90">
        <f t="shared" si="4"/>
        <v>-0.10497186855281571</v>
      </c>
      <c r="H41" s="288">
        <f t="shared" si="5"/>
        <v>4.7896711044708308E-2</v>
      </c>
    </row>
    <row r="42" spans="1:8" s="98" customFormat="1" ht="14.25" customHeight="1" x14ac:dyDescent="0.25">
      <c r="A42" s="121" t="s">
        <v>246</v>
      </c>
      <c r="B42" s="122">
        <v>42885978</v>
      </c>
      <c r="C42" s="454">
        <v>27141548</v>
      </c>
      <c r="D42" s="90">
        <f t="shared" si="3"/>
        <v>-0.36712302561923615</v>
      </c>
      <c r="E42" s="122">
        <v>205937399</v>
      </c>
      <c r="F42" s="622">
        <v>196442463</v>
      </c>
      <c r="G42" s="90">
        <f t="shared" si="4"/>
        <v>-4.6105933386096587E-2</v>
      </c>
      <c r="H42" s="288">
        <f t="shared" si="5"/>
        <v>4.7718284452707517E-2</v>
      </c>
    </row>
    <row r="43" spans="1:8" s="98" customFormat="1" ht="14.25" customHeight="1" x14ac:dyDescent="0.25">
      <c r="A43" s="121" t="s">
        <v>251</v>
      </c>
      <c r="B43" s="122">
        <v>13142193</v>
      </c>
      <c r="C43" s="454">
        <v>53495226</v>
      </c>
      <c r="D43" s="90">
        <f t="shared" si="3"/>
        <v>3.0704946274948179</v>
      </c>
      <c r="E43" s="122">
        <v>92227991</v>
      </c>
      <c r="F43" s="622">
        <v>133652007</v>
      </c>
      <c r="G43" s="90">
        <f t="shared" si="4"/>
        <v>0.44914798154933244</v>
      </c>
      <c r="H43" s="288">
        <f t="shared" si="5"/>
        <v>3.2465712302239137E-2</v>
      </c>
    </row>
    <row r="44" spans="1:8" s="98" customFormat="1" ht="14.25" customHeight="1" x14ac:dyDescent="0.25">
      <c r="A44" s="121" t="s">
        <v>249</v>
      </c>
      <c r="B44" s="122">
        <v>14440417</v>
      </c>
      <c r="C44" s="454">
        <v>19087422</v>
      </c>
      <c r="D44" s="90">
        <f t="shared" si="3"/>
        <v>0.32180545755707746</v>
      </c>
      <c r="E44" s="122">
        <v>97382029</v>
      </c>
      <c r="F44" s="622">
        <v>110438362</v>
      </c>
      <c r="G44" s="90">
        <f t="shared" si="4"/>
        <v>0.13407333092227924</v>
      </c>
      <c r="H44" s="288">
        <f t="shared" si="5"/>
        <v>2.6826833119105643E-2</v>
      </c>
    </row>
    <row r="45" spans="1:8" s="98" customFormat="1" ht="14.25" customHeight="1" x14ac:dyDescent="0.25">
      <c r="A45" s="121" t="s">
        <v>253</v>
      </c>
      <c r="B45" s="122">
        <v>13839315</v>
      </c>
      <c r="C45" s="454">
        <v>23071704</v>
      </c>
      <c r="D45" s="90">
        <f t="shared" si="3"/>
        <v>0.66711314830249901</v>
      </c>
      <c r="E45" s="122">
        <v>59704624</v>
      </c>
      <c r="F45" s="622">
        <v>106739430</v>
      </c>
      <c r="G45" s="90">
        <f t="shared" si="4"/>
        <v>0.78779167925083993</v>
      </c>
      <c r="H45" s="288">
        <f t="shared" si="5"/>
        <v>2.5928317153404164E-2</v>
      </c>
    </row>
    <row r="46" spans="1:8" s="98" customFormat="1" ht="14.25" customHeight="1" x14ac:dyDescent="0.25">
      <c r="A46" s="121" t="s">
        <v>257</v>
      </c>
      <c r="B46" s="122">
        <v>13504764</v>
      </c>
      <c r="C46" s="454">
        <v>17005086</v>
      </c>
      <c r="D46" s="90">
        <f t="shared" si="3"/>
        <v>0.2591916452594063</v>
      </c>
      <c r="E46" s="122">
        <v>95184767</v>
      </c>
      <c r="F46" s="622">
        <v>99977697</v>
      </c>
      <c r="G46" s="90">
        <f t="shared" si="4"/>
        <v>5.0353960523956465E-2</v>
      </c>
      <c r="H46" s="288">
        <f t="shared" si="5"/>
        <v>2.4285809246713645E-2</v>
      </c>
    </row>
    <row r="47" spans="1:8" s="98" customFormat="1" ht="14.25" customHeight="1" x14ac:dyDescent="0.25">
      <c r="A47" s="121" t="s">
        <v>261</v>
      </c>
      <c r="B47" s="122">
        <v>9103837</v>
      </c>
      <c r="C47" s="454">
        <v>16125196</v>
      </c>
      <c r="D47" s="90">
        <f t="shared" si="3"/>
        <v>0.77125271465207468</v>
      </c>
      <c r="E47" s="122">
        <v>53435634</v>
      </c>
      <c r="F47" s="622">
        <v>94097204</v>
      </c>
      <c r="G47" s="90">
        <f t="shared" si="4"/>
        <v>0.76094484066568757</v>
      </c>
      <c r="H47" s="288">
        <f t="shared" si="5"/>
        <v>2.2857365348124593E-2</v>
      </c>
    </row>
    <row r="48" spans="1:8" s="98" customFormat="1" ht="14.25" customHeight="1" x14ac:dyDescent="0.25">
      <c r="A48" s="121" t="s">
        <v>263</v>
      </c>
      <c r="B48" s="122">
        <v>10917118</v>
      </c>
      <c r="C48" s="454">
        <v>15711172</v>
      </c>
      <c r="D48" s="90">
        <f t="shared" si="3"/>
        <v>0.43913182948100404</v>
      </c>
      <c r="E48" s="122">
        <v>56786319</v>
      </c>
      <c r="F48" s="622">
        <v>81207007</v>
      </c>
      <c r="G48" s="90">
        <f t="shared" si="4"/>
        <v>0.43004527199588338</v>
      </c>
      <c r="H48" s="288">
        <f t="shared" si="5"/>
        <v>1.972617834454158E-2</v>
      </c>
    </row>
    <row r="49" spans="1:8" s="98" customFormat="1" ht="14.25" customHeight="1" x14ac:dyDescent="0.25">
      <c r="A49" s="121" t="s">
        <v>266</v>
      </c>
      <c r="B49" s="122">
        <v>8199199</v>
      </c>
      <c r="C49" s="454">
        <v>15866733</v>
      </c>
      <c r="D49" s="90">
        <f t="shared" si="3"/>
        <v>0.93515647077232789</v>
      </c>
      <c r="E49" s="122">
        <v>33039880</v>
      </c>
      <c r="F49" s="622">
        <v>71121267</v>
      </c>
      <c r="G49" s="90">
        <f t="shared" si="4"/>
        <v>1.1525885384571612</v>
      </c>
      <c r="H49" s="288">
        <f t="shared" si="5"/>
        <v>1.7276228354675845E-2</v>
      </c>
    </row>
    <row r="50" spans="1:8" s="98" customFormat="1" ht="14.25" customHeight="1" x14ac:dyDescent="0.25">
      <c r="A50" s="121" t="s">
        <v>254</v>
      </c>
      <c r="B50" s="122">
        <v>3758266</v>
      </c>
      <c r="C50" s="454">
        <v>14403448</v>
      </c>
      <c r="D50" s="90">
        <f t="shared" si="3"/>
        <v>2.8324716770978955</v>
      </c>
      <c r="E50" s="122">
        <v>54525694</v>
      </c>
      <c r="F50" s="622">
        <v>64329123</v>
      </c>
      <c r="G50" s="90">
        <f t="shared" si="4"/>
        <v>0.17979466707934066</v>
      </c>
      <c r="H50" s="288">
        <f t="shared" si="5"/>
        <v>1.5626333242966972E-2</v>
      </c>
    </row>
    <row r="51" spans="1:8" s="98" customFormat="1" ht="14.25" customHeight="1" x14ac:dyDescent="0.25">
      <c r="A51" s="121" t="s">
        <v>274</v>
      </c>
      <c r="B51" s="122">
        <v>12112726</v>
      </c>
      <c r="C51" s="454">
        <v>14357066</v>
      </c>
      <c r="D51" s="90">
        <f t="shared" si="3"/>
        <v>0.18528777089484239</v>
      </c>
      <c r="E51" s="122">
        <v>44999308</v>
      </c>
      <c r="F51" s="622">
        <v>64027316</v>
      </c>
      <c r="G51" s="90">
        <f t="shared" si="4"/>
        <v>0.42285112473285147</v>
      </c>
      <c r="H51" s="288">
        <f t="shared" si="5"/>
        <v>1.5553020619739386E-2</v>
      </c>
    </row>
    <row r="52" spans="1:8" s="98" customFormat="1" ht="14.25" customHeight="1" x14ac:dyDescent="0.25">
      <c r="A52" s="121" t="s">
        <v>264</v>
      </c>
      <c r="B52" s="122">
        <v>6944245</v>
      </c>
      <c r="C52" s="454">
        <v>9380699</v>
      </c>
      <c r="D52" s="90">
        <f t="shared" si="3"/>
        <v>0.35085945268348118</v>
      </c>
      <c r="E52" s="122">
        <v>44311914</v>
      </c>
      <c r="F52" s="622">
        <v>60100159</v>
      </c>
      <c r="G52" s="90">
        <f t="shared" si="4"/>
        <v>0.35629796988683449</v>
      </c>
      <c r="H52" s="288">
        <f t="shared" si="5"/>
        <v>1.4599066001401895E-2</v>
      </c>
    </row>
    <row r="53" spans="1:8" s="98" customFormat="1" ht="14.25" customHeight="1" x14ac:dyDescent="0.25">
      <c r="A53" s="121" t="s">
        <v>291</v>
      </c>
      <c r="B53" s="122">
        <v>12375883</v>
      </c>
      <c r="C53" s="454">
        <v>6665420</v>
      </c>
      <c r="D53" s="90">
        <f t="shared" si="3"/>
        <v>-0.46141863170490538</v>
      </c>
      <c r="E53" s="122">
        <v>64212414</v>
      </c>
      <c r="F53" s="622">
        <v>56930397</v>
      </c>
      <c r="G53" s="90">
        <f t="shared" si="4"/>
        <v>-0.11340512755056986</v>
      </c>
      <c r="H53" s="288">
        <f t="shared" si="5"/>
        <v>1.382909192118797E-2</v>
      </c>
    </row>
    <row r="54" spans="1:8" s="98" customFormat="1" ht="14.25" customHeight="1" x14ac:dyDescent="0.25">
      <c r="A54" s="121" t="s">
        <v>684</v>
      </c>
      <c r="B54" s="122">
        <v>4117347</v>
      </c>
      <c r="C54" s="454">
        <v>4413482</v>
      </c>
      <c r="D54" s="90">
        <f t="shared" si="3"/>
        <v>7.1923741185768497E-2</v>
      </c>
      <c r="E54" s="122">
        <v>40768718</v>
      </c>
      <c r="F54" s="622">
        <v>46848233</v>
      </c>
      <c r="G54" s="90">
        <f t="shared" si="4"/>
        <v>0.14912205480682528</v>
      </c>
      <c r="H54" s="288">
        <f t="shared" si="5"/>
        <v>1.1380010585596859E-2</v>
      </c>
    </row>
    <row r="55" spans="1:8" s="98" customFormat="1" ht="14.25" customHeight="1" x14ac:dyDescent="0.25">
      <c r="A55" s="121" t="s">
        <v>255</v>
      </c>
      <c r="B55" s="122">
        <v>5383047</v>
      </c>
      <c r="C55" s="454">
        <v>10099893</v>
      </c>
      <c r="D55" s="90">
        <f t="shared" si="3"/>
        <v>0.87624090965581392</v>
      </c>
      <c r="E55" s="122">
        <v>23757918</v>
      </c>
      <c r="F55" s="622">
        <v>46167326</v>
      </c>
      <c r="G55" s="90">
        <f t="shared" si="4"/>
        <v>0.9432395549138608</v>
      </c>
      <c r="H55" s="288">
        <f t="shared" si="5"/>
        <v>1.121460992111914E-2</v>
      </c>
    </row>
    <row r="56" spans="1:8" s="98" customFormat="1" ht="14.25" customHeight="1" x14ac:dyDescent="0.25">
      <c r="A56" s="121" t="s">
        <v>265</v>
      </c>
      <c r="B56" s="122">
        <v>17882029</v>
      </c>
      <c r="C56" s="454">
        <v>11757187</v>
      </c>
      <c r="D56" s="90">
        <f t="shared" si="3"/>
        <v>-0.34251381652495927</v>
      </c>
      <c r="E56" s="122">
        <v>71233072</v>
      </c>
      <c r="F56" s="622">
        <v>44868780</v>
      </c>
      <c r="G56" s="90">
        <f t="shared" si="4"/>
        <v>-0.37011308455151282</v>
      </c>
      <c r="H56" s="288">
        <f t="shared" si="5"/>
        <v>1.0899177165610849E-2</v>
      </c>
    </row>
    <row r="57" spans="1:8" s="98" customFormat="1" ht="14.25" customHeight="1" x14ac:dyDescent="0.25">
      <c r="A57" s="121" t="s">
        <v>288</v>
      </c>
      <c r="B57" s="122">
        <v>5836154</v>
      </c>
      <c r="C57" s="454">
        <v>5698508</v>
      </c>
      <c r="D57" s="90">
        <f t="shared" si="3"/>
        <v>-2.3585052759060199E-2</v>
      </c>
      <c r="E57" s="122">
        <v>24266576</v>
      </c>
      <c r="F57" s="622">
        <v>44244972</v>
      </c>
      <c r="G57" s="90">
        <f t="shared" si="4"/>
        <v>0.82328862547398529</v>
      </c>
      <c r="H57" s="288">
        <f t="shared" si="5"/>
        <v>1.074764654879164E-2</v>
      </c>
    </row>
    <row r="58" spans="1:8" s="98" customFormat="1" ht="14.25" customHeight="1" x14ac:dyDescent="0.25">
      <c r="A58" s="121" t="s">
        <v>752</v>
      </c>
      <c r="B58" s="122">
        <v>3515114</v>
      </c>
      <c r="C58" s="454">
        <v>3789526</v>
      </c>
      <c r="D58" s="90">
        <f t="shared" si="3"/>
        <v>7.8066315914647522E-2</v>
      </c>
      <c r="E58" s="122">
        <v>24072712</v>
      </c>
      <c r="F58" s="622">
        <v>30212351</v>
      </c>
      <c r="G58" s="90">
        <f t="shared" si="4"/>
        <v>0.25504558854856074</v>
      </c>
      <c r="H58" s="288">
        <f t="shared" si="5"/>
        <v>7.3389507389909001E-3</v>
      </c>
    </row>
    <row r="59" spans="1:8" s="98" customFormat="1" ht="14.25" customHeight="1" x14ac:dyDescent="0.25">
      <c r="A59" s="121" t="s">
        <v>769</v>
      </c>
      <c r="B59" s="122">
        <v>3948003</v>
      </c>
      <c r="C59" s="454">
        <v>4092138</v>
      </c>
      <c r="D59" s="90">
        <f t="shared" si="3"/>
        <v>3.6508330920721255E-2</v>
      </c>
      <c r="E59" s="122">
        <v>25774460</v>
      </c>
      <c r="F59" s="622">
        <v>28187999</v>
      </c>
      <c r="G59" s="90">
        <f t="shared" si="4"/>
        <v>9.3640720309950298E-2</v>
      </c>
      <c r="H59" s="288">
        <f t="shared" si="5"/>
        <v>6.8472108010305035E-3</v>
      </c>
    </row>
    <row r="60" spans="1:8" s="98" customFormat="1" ht="14.25" customHeight="1" x14ac:dyDescent="0.25">
      <c r="A60" s="121" t="s">
        <v>260</v>
      </c>
      <c r="B60" s="122">
        <v>4802515</v>
      </c>
      <c r="C60" s="454">
        <v>4775234</v>
      </c>
      <c r="D60" s="90">
        <f t="shared" si="3"/>
        <v>-5.680565287146444E-3</v>
      </c>
      <c r="E60" s="122">
        <v>23541411</v>
      </c>
      <c r="F60" s="622">
        <v>25060218</v>
      </c>
      <c r="G60" s="90">
        <f t="shared" si="4"/>
        <v>6.4516396234703288E-2</v>
      </c>
      <c r="H60" s="288">
        <f t="shared" si="5"/>
        <v>6.0874344207894658E-3</v>
      </c>
    </row>
    <row r="61" spans="1:8" s="98" customFormat="1" ht="14.25" customHeight="1" x14ac:dyDescent="0.25">
      <c r="A61" s="121" t="s">
        <v>290</v>
      </c>
      <c r="B61" s="122">
        <v>1888778</v>
      </c>
      <c r="C61" s="454">
        <v>3851884</v>
      </c>
      <c r="D61" s="90">
        <f t="shared" si="3"/>
        <v>1.0393524278660595</v>
      </c>
      <c r="E61" s="122">
        <v>15534051</v>
      </c>
      <c r="F61" s="622">
        <v>24287560</v>
      </c>
      <c r="G61" s="90">
        <f t="shared" si="4"/>
        <v>0.56350458743826715</v>
      </c>
      <c r="H61" s="288">
        <f t="shared" si="5"/>
        <v>5.8997463127012468E-3</v>
      </c>
    </row>
    <row r="62" spans="1:8" s="98" customFormat="1" ht="14.25" customHeight="1" x14ac:dyDescent="0.25">
      <c r="A62" s="121" t="s">
        <v>259</v>
      </c>
      <c r="B62" s="122">
        <v>2913524</v>
      </c>
      <c r="C62" s="454">
        <v>3303219</v>
      </c>
      <c r="D62" s="90">
        <f t="shared" si="3"/>
        <v>0.13375383212906433</v>
      </c>
      <c r="E62" s="122">
        <v>19621747</v>
      </c>
      <c r="F62" s="622">
        <v>23646651</v>
      </c>
      <c r="G62" s="90">
        <f t="shared" si="4"/>
        <v>0.20512465072554442</v>
      </c>
      <c r="H62" s="288">
        <f t="shared" si="5"/>
        <v>5.7440616531666102E-3</v>
      </c>
    </row>
    <row r="63" spans="1:8" s="98" customFormat="1" ht="14.25" customHeight="1" x14ac:dyDescent="0.25">
      <c r="A63" s="123" t="s">
        <v>287</v>
      </c>
      <c r="B63" s="122">
        <v>2221322</v>
      </c>
      <c r="C63" s="454">
        <v>3191098</v>
      </c>
      <c r="D63" s="90">
        <f t="shared" si="3"/>
        <v>0.4365760569606747</v>
      </c>
      <c r="E63" s="122">
        <v>18334039</v>
      </c>
      <c r="F63" s="622">
        <v>23381382</v>
      </c>
      <c r="G63" s="90">
        <f t="shared" si="4"/>
        <v>0.27529902167220222</v>
      </c>
      <c r="H63" s="288">
        <f t="shared" si="5"/>
        <v>5.6796245584307065E-3</v>
      </c>
    </row>
    <row r="64" spans="1:8" s="98" customFormat="1" ht="14.25" customHeight="1" x14ac:dyDescent="0.25">
      <c r="A64" s="121" t="s">
        <v>289</v>
      </c>
      <c r="B64" s="122">
        <v>4782885</v>
      </c>
      <c r="C64" s="454">
        <v>3467660</v>
      </c>
      <c r="D64" s="90">
        <f t="shared" si="3"/>
        <v>-0.27498570423499624</v>
      </c>
      <c r="E64" s="122">
        <v>28666331</v>
      </c>
      <c r="F64" s="622">
        <v>22681397</v>
      </c>
      <c r="G64" s="90">
        <f t="shared" si="4"/>
        <v>-0.20877921210077421</v>
      </c>
      <c r="H64" s="288">
        <f t="shared" si="5"/>
        <v>5.509589613681371E-3</v>
      </c>
    </row>
    <row r="65" spans="1:8" s="98" customFormat="1" ht="14.25" customHeight="1" x14ac:dyDescent="0.25">
      <c r="A65" s="121" t="s">
        <v>269</v>
      </c>
      <c r="B65" s="122">
        <v>4623386</v>
      </c>
      <c r="C65" s="454">
        <v>2383764</v>
      </c>
      <c r="D65" s="90">
        <f t="shared" si="3"/>
        <v>-0.48441164116515467</v>
      </c>
      <c r="E65" s="122">
        <v>16919709</v>
      </c>
      <c r="F65" s="622">
        <v>20834134</v>
      </c>
      <c r="G65" s="90">
        <f t="shared" si="4"/>
        <v>0.23135297421486389</v>
      </c>
      <c r="H65" s="288">
        <f t="shared" si="5"/>
        <v>5.0608667665596576E-3</v>
      </c>
    </row>
    <row r="66" spans="1:8" s="98" customFormat="1" ht="14.25" customHeight="1" x14ac:dyDescent="0.25">
      <c r="A66" s="121" t="s">
        <v>831</v>
      </c>
      <c r="B66" s="122">
        <v>1500000</v>
      </c>
      <c r="C66" s="454">
        <v>3882000</v>
      </c>
      <c r="D66" s="90">
        <f t="shared" si="3"/>
        <v>1.5880000000000001</v>
      </c>
      <c r="E66" s="122">
        <v>14729000</v>
      </c>
      <c r="F66" s="622">
        <v>20674948</v>
      </c>
      <c r="G66" s="90">
        <f t="shared" si="4"/>
        <v>0.40368986353452363</v>
      </c>
      <c r="H66" s="288">
        <f t="shared" si="5"/>
        <v>5.022198534076293E-3</v>
      </c>
    </row>
    <row r="67" spans="1:8" s="98" customFormat="1" ht="14.25" customHeight="1" x14ac:dyDescent="0.25">
      <c r="A67" s="121" t="s">
        <v>760</v>
      </c>
      <c r="B67" s="122">
        <v>316195</v>
      </c>
      <c r="C67" s="454">
        <v>4069767</v>
      </c>
      <c r="D67" s="90" t="s">
        <v>214</v>
      </c>
      <c r="E67" s="122">
        <v>2011091</v>
      </c>
      <c r="F67" s="622">
        <v>20482942</v>
      </c>
      <c r="G67" s="90">
        <f t="shared" si="4"/>
        <v>9.1849901371941893</v>
      </c>
      <c r="H67" s="288">
        <f t="shared" si="5"/>
        <v>4.9755579209180955E-3</v>
      </c>
    </row>
    <row r="68" spans="1:8" s="98" customFormat="1" ht="14.25" customHeight="1" x14ac:dyDescent="0.25">
      <c r="A68" s="121" t="s">
        <v>639</v>
      </c>
      <c r="B68" s="122">
        <v>0</v>
      </c>
      <c r="C68" s="454">
        <v>589173</v>
      </c>
      <c r="D68" s="90" t="s">
        <v>214</v>
      </c>
      <c r="E68" s="122">
        <v>7021944</v>
      </c>
      <c r="F68" s="622">
        <v>19014468</v>
      </c>
      <c r="G68" s="90">
        <f t="shared" si="4"/>
        <v>1.7078638052368404</v>
      </c>
      <c r="H68" s="288">
        <f t="shared" si="5"/>
        <v>4.6188475693307949E-3</v>
      </c>
    </row>
    <row r="69" spans="1:8" s="98" customFormat="1" ht="14.25" customHeight="1" x14ac:dyDescent="0.25">
      <c r="A69" s="121" t="s">
        <v>365</v>
      </c>
      <c r="B69" s="122">
        <v>1472071</v>
      </c>
      <c r="C69" s="454">
        <v>4335714</v>
      </c>
      <c r="D69" s="90">
        <f t="shared" si="3"/>
        <v>1.9453158169680673</v>
      </c>
      <c r="E69" s="122">
        <v>10202356</v>
      </c>
      <c r="F69" s="622">
        <v>17579684</v>
      </c>
      <c r="G69" s="90">
        <f t="shared" si="4"/>
        <v>0.72310042895974225</v>
      </c>
      <c r="H69" s="288">
        <f t="shared" si="5"/>
        <v>4.270320932092524E-3</v>
      </c>
    </row>
    <row r="70" spans="1:8" s="98" customFormat="1" ht="14.25" customHeight="1" x14ac:dyDescent="0.25">
      <c r="A70" s="121" t="s">
        <v>753</v>
      </c>
      <c r="B70" s="122">
        <v>616146</v>
      </c>
      <c r="C70" s="454">
        <v>3938885</v>
      </c>
      <c r="D70" s="90">
        <f t="shared" si="3"/>
        <v>5.3927786596034055</v>
      </c>
      <c r="E70" s="122">
        <v>3893826</v>
      </c>
      <c r="F70" s="622">
        <v>17519537</v>
      </c>
      <c r="G70" s="90">
        <f t="shared" si="4"/>
        <v>3.4993117309299384</v>
      </c>
      <c r="H70" s="288">
        <f t="shared" si="5"/>
        <v>4.2557104878375206E-3</v>
      </c>
    </row>
    <row r="71" spans="1:8" s="98" customFormat="1" ht="14.25" customHeight="1" x14ac:dyDescent="0.25">
      <c r="A71" s="121" t="s">
        <v>683</v>
      </c>
      <c r="B71" s="122">
        <v>1224452</v>
      </c>
      <c r="C71" s="454">
        <v>2852367</v>
      </c>
      <c r="D71" s="90">
        <f t="shared" si="3"/>
        <v>1.3295049540529149</v>
      </c>
      <c r="E71" s="122">
        <v>6761528</v>
      </c>
      <c r="F71" s="622">
        <v>16400036</v>
      </c>
      <c r="G71" s="90">
        <f t="shared" si="4"/>
        <v>1.4254925809669059</v>
      </c>
      <c r="H71" s="288">
        <f t="shared" si="5"/>
        <v>3.9837699595664487E-3</v>
      </c>
    </row>
    <row r="72" spans="1:8" s="98" customFormat="1" ht="14.25" customHeight="1" x14ac:dyDescent="0.25">
      <c r="A72" s="121" t="s">
        <v>270</v>
      </c>
      <c r="B72" s="122">
        <v>1470842</v>
      </c>
      <c r="C72" s="454">
        <v>2328591</v>
      </c>
      <c r="D72" s="90">
        <f t="shared" si="3"/>
        <v>0.58316868841112779</v>
      </c>
      <c r="E72" s="122">
        <v>8260362</v>
      </c>
      <c r="F72" s="622">
        <v>16126854</v>
      </c>
      <c r="G72" s="90">
        <f t="shared" si="4"/>
        <v>0.95231807032185767</v>
      </c>
      <c r="H72" s="288">
        <f t="shared" si="5"/>
        <v>3.9174107000444405E-3</v>
      </c>
    </row>
    <row r="73" spans="1:8" s="98" customFormat="1" ht="14.25" customHeight="1" x14ac:dyDescent="0.25">
      <c r="A73" s="121" t="s">
        <v>286</v>
      </c>
      <c r="B73" s="122">
        <v>3622046</v>
      </c>
      <c r="C73" s="454">
        <v>2672801</v>
      </c>
      <c r="D73" s="90">
        <f t="shared" si="3"/>
        <v>-0.26207425306028687</v>
      </c>
      <c r="E73" s="122">
        <v>12458235</v>
      </c>
      <c r="F73" s="622">
        <v>14605952</v>
      </c>
      <c r="G73" s="90">
        <f t="shared" si="4"/>
        <v>0.17239336069676003</v>
      </c>
      <c r="H73" s="288">
        <f t="shared" si="5"/>
        <v>3.5479649440080187E-3</v>
      </c>
    </row>
    <row r="74" spans="1:8" s="98" customFormat="1" ht="14.25" customHeight="1" x14ac:dyDescent="0.25">
      <c r="A74" s="121" t="s">
        <v>759</v>
      </c>
      <c r="B74" s="122">
        <v>1373022</v>
      </c>
      <c r="C74" s="454">
        <v>2406169</v>
      </c>
      <c r="D74" s="90">
        <f t="shared" si="3"/>
        <v>0.75246208727900932</v>
      </c>
      <c r="E74" s="122">
        <v>7802247</v>
      </c>
      <c r="F74" s="622">
        <v>14554583</v>
      </c>
      <c r="G74" s="90">
        <f t="shared" si="4"/>
        <v>0.86543479077245311</v>
      </c>
      <c r="H74" s="288">
        <f t="shared" si="5"/>
        <v>3.5354867836519701E-3</v>
      </c>
    </row>
    <row r="75" spans="1:8" s="98" customFormat="1" ht="14.25" customHeight="1" x14ac:dyDescent="0.25">
      <c r="A75" s="121" t="s">
        <v>267</v>
      </c>
      <c r="B75" s="122">
        <v>1298264</v>
      </c>
      <c r="C75" s="454">
        <v>1743283</v>
      </c>
      <c r="D75" s="90">
        <f t="shared" si="3"/>
        <v>0.34278005089873864</v>
      </c>
      <c r="E75" s="122">
        <v>15595159</v>
      </c>
      <c r="F75" s="622">
        <v>14254842</v>
      </c>
      <c r="G75" s="90">
        <f t="shared" si="4"/>
        <v>-8.5944426728832957E-2</v>
      </c>
      <c r="H75" s="288">
        <f t="shared" si="5"/>
        <v>3.4626760171725304E-3</v>
      </c>
    </row>
    <row r="76" spans="1:8" s="98" customFormat="1" ht="14.25" customHeight="1" x14ac:dyDescent="0.25">
      <c r="A76" s="121" t="s">
        <v>754</v>
      </c>
      <c r="B76" s="122">
        <v>0</v>
      </c>
      <c r="C76" s="454">
        <v>0</v>
      </c>
      <c r="D76" s="90" t="s">
        <v>215</v>
      </c>
      <c r="E76" s="122">
        <v>0</v>
      </c>
      <c r="F76" s="622">
        <v>13997939</v>
      </c>
      <c r="G76" s="90" t="s">
        <v>214</v>
      </c>
      <c r="H76" s="288">
        <f t="shared" si="5"/>
        <v>3.4002711264806747E-3</v>
      </c>
    </row>
    <row r="77" spans="1:8" s="98" customFormat="1" ht="14.25" customHeight="1" x14ac:dyDescent="0.25">
      <c r="A77" s="121" t="s">
        <v>271</v>
      </c>
      <c r="B77" s="122">
        <v>734705</v>
      </c>
      <c r="C77" s="454">
        <v>2281157</v>
      </c>
      <c r="D77" s="90">
        <f t="shared" si="3"/>
        <v>2.1048611347411548</v>
      </c>
      <c r="E77" s="122">
        <v>6276453</v>
      </c>
      <c r="F77" s="622">
        <v>12931911</v>
      </c>
      <c r="G77" s="90">
        <f t="shared" si="4"/>
        <v>1.0603852207608342</v>
      </c>
      <c r="H77" s="288">
        <f t="shared" si="5"/>
        <v>3.1413198459800278E-3</v>
      </c>
    </row>
    <row r="78" spans="1:8" s="98" customFormat="1" ht="14.25" customHeight="1" x14ac:dyDescent="0.25">
      <c r="A78" s="121" t="s">
        <v>894</v>
      </c>
      <c r="B78" s="122">
        <v>340004</v>
      </c>
      <c r="C78" s="454">
        <v>4125258</v>
      </c>
      <c r="D78" s="90" t="s">
        <v>214</v>
      </c>
      <c r="E78" s="122">
        <v>2231192</v>
      </c>
      <c r="F78" s="622">
        <v>12376320</v>
      </c>
      <c r="G78" s="90">
        <f t="shared" si="4"/>
        <v>4.5469542737693578</v>
      </c>
      <c r="H78" s="288">
        <f t="shared" si="5"/>
        <v>3.0063599754281902E-3</v>
      </c>
    </row>
    <row r="79" spans="1:8" s="98" customFormat="1" ht="14.25" customHeight="1" x14ac:dyDescent="0.25">
      <c r="A79" s="121" t="s">
        <v>258</v>
      </c>
      <c r="B79" s="122">
        <v>1644339</v>
      </c>
      <c r="C79" s="454">
        <v>2174112</v>
      </c>
      <c r="D79" s="90">
        <f t="shared" si="3"/>
        <v>0.32217991545538971</v>
      </c>
      <c r="E79" s="122">
        <v>13822632</v>
      </c>
      <c r="F79" s="622">
        <v>12268650</v>
      </c>
      <c r="G79" s="90">
        <f t="shared" si="4"/>
        <v>-0.11242301755555673</v>
      </c>
      <c r="H79" s="288">
        <f t="shared" si="5"/>
        <v>2.9802056114044454E-3</v>
      </c>
    </row>
    <row r="80" spans="1:8" s="98" customFormat="1" ht="14.25" customHeight="1" x14ac:dyDescent="0.25">
      <c r="A80" s="121" t="s">
        <v>744</v>
      </c>
      <c r="B80" s="122">
        <v>1690734</v>
      </c>
      <c r="C80" s="454">
        <v>3032762</v>
      </c>
      <c r="D80" s="90">
        <f t="shared" si="3"/>
        <v>0.79375466513360471</v>
      </c>
      <c r="E80" s="122">
        <v>7734807</v>
      </c>
      <c r="F80" s="622">
        <v>12026261</v>
      </c>
      <c r="G80" s="90">
        <f t="shared" si="4"/>
        <v>0.55482366916201009</v>
      </c>
      <c r="H80" s="288">
        <f t="shared" si="5"/>
        <v>2.921326349387621E-3</v>
      </c>
    </row>
    <row r="81" spans="1:8" s="98" customFormat="1" ht="14.25" customHeight="1" x14ac:dyDescent="0.25">
      <c r="A81" s="121" t="s">
        <v>854</v>
      </c>
      <c r="B81" s="122">
        <v>2884546</v>
      </c>
      <c r="C81" s="454">
        <v>2127519</v>
      </c>
      <c r="D81" s="90">
        <f t="shared" si="3"/>
        <v>-0.26244233927973415</v>
      </c>
      <c r="E81" s="122">
        <v>7822300</v>
      </c>
      <c r="F81" s="622">
        <v>10841964</v>
      </c>
      <c r="G81" s="90">
        <f t="shared" si="4"/>
        <v>0.38603275251524494</v>
      </c>
      <c r="H81" s="288">
        <f t="shared" si="5"/>
        <v>2.6336460777220791E-3</v>
      </c>
    </row>
    <row r="82" spans="1:8" s="98" customFormat="1" ht="14.25" customHeight="1" x14ac:dyDescent="0.25">
      <c r="A82" s="121" t="s">
        <v>717</v>
      </c>
      <c r="B82" s="122">
        <v>1459297</v>
      </c>
      <c r="C82" s="454">
        <v>2332601</v>
      </c>
      <c r="D82" s="90">
        <f t="shared" si="3"/>
        <v>0.59844157837643741</v>
      </c>
      <c r="E82" s="122">
        <v>7370312</v>
      </c>
      <c r="F82" s="622">
        <v>10665458</v>
      </c>
      <c r="G82" s="90">
        <f t="shared" si="4"/>
        <v>0.44708365127554983</v>
      </c>
      <c r="H82" s="288">
        <f t="shared" si="5"/>
        <v>2.5907706047363344E-3</v>
      </c>
    </row>
    <row r="83" spans="1:8" s="98" customFormat="1" ht="14.25" customHeight="1" x14ac:dyDescent="0.25">
      <c r="A83" s="121" t="s">
        <v>366</v>
      </c>
      <c r="B83" s="122">
        <v>5982051</v>
      </c>
      <c r="C83" s="454">
        <v>1911797</v>
      </c>
      <c r="D83" s="90">
        <f t="shared" si="3"/>
        <v>-0.68041111652174147</v>
      </c>
      <c r="E83" s="122">
        <v>18053591</v>
      </c>
      <c r="F83" s="622">
        <v>10648485</v>
      </c>
      <c r="G83" s="90">
        <f t="shared" si="4"/>
        <v>-0.41017357710164148</v>
      </c>
      <c r="H83" s="288">
        <f t="shared" si="5"/>
        <v>2.5866476547913636E-3</v>
      </c>
    </row>
    <row r="84" spans="1:8" s="98" customFormat="1" ht="14.25" customHeight="1" x14ac:dyDescent="0.25">
      <c r="A84" s="121" t="s">
        <v>761</v>
      </c>
      <c r="B84" s="122">
        <v>869600</v>
      </c>
      <c r="C84" s="454">
        <v>2152438</v>
      </c>
      <c r="D84" s="90">
        <f t="shared" si="3"/>
        <v>1.4752046918123276</v>
      </c>
      <c r="E84" s="122">
        <v>6671094</v>
      </c>
      <c r="F84" s="622">
        <v>10451481</v>
      </c>
      <c r="G84" s="90">
        <f t="shared" si="4"/>
        <v>0.56668171667195821</v>
      </c>
      <c r="H84" s="288">
        <f t="shared" si="5"/>
        <v>2.5387929661117516E-3</v>
      </c>
    </row>
    <row r="85" spans="1:8" s="98" customFormat="1" ht="14.25" customHeight="1" x14ac:dyDescent="0.25">
      <c r="A85" s="121" t="s">
        <v>773</v>
      </c>
      <c r="B85" s="122">
        <v>3603431</v>
      </c>
      <c r="C85" s="454">
        <v>1938794</v>
      </c>
      <c r="D85" s="90">
        <f t="shared" si="3"/>
        <v>-0.46195889417613378</v>
      </c>
      <c r="E85" s="122">
        <v>13197951</v>
      </c>
      <c r="F85" s="622">
        <v>10211387</v>
      </c>
      <c r="G85" s="90">
        <f t="shared" si="4"/>
        <v>-0.22628997486049163</v>
      </c>
      <c r="H85" s="288">
        <f t="shared" si="5"/>
        <v>2.4804711877527198E-3</v>
      </c>
    </row>
    <row r="86" spans="1:8" s="112" customFormat="1" ht="14.25" customHeight="1" x14ac:dyDescent="0.2">
      <c r="A86" s="455" t="s">
        <v>895</v>
      </c>
      <c r="B86" s="122">
        <v>51658162</v>
      </c>
      <c r="C86" s="454">
        <v>44513735</v>
      </c>
      <c r="D86" s="90">
        <f t="shared" si="3"/>
        <v>-0.13830199765915019</v>
      </c>
      <c r="E86" s="289">
        <v>262094203</v>
      </c>
      <c r="F86" s="622">
        <v>254869507</v>
      </c>
      <c r="G86" s="90">
        <f t="shared" si="4"/>
        <v>-2.7565264387018895E-2</v>
      </c>
      <c r="H86" s="288">
        <f t="shared" si="5"/>
        <v>6.1910930292842697E-2</v>
      </c>
    </row>
    <row r="87" spans="1:8" s="5" customFormat="1" ht="13.5" thickBot="1" x14ac:dyDescent="0.25">
      <c r="A87" s="124" t="s">
        <v>292</v>
      </c>
      <c r="B87" s="620">
        <f>SUM(B36:B86)</f>
        <v>523830928</v>
      </c>
      <c r="C87" s="621">
        <f>SUM(C36:C86)</f>
        <v>812233898</v>
      </c>
      <c r="D87" s="456">
        <f>C87/B87-1</f>
        <v>0.5505649906948602</v>
      </c>
      <c r="E87" s="620">
        <f>+SUM(E36:E86)</f>
        <v>2839037583</v>
      </c>
      <c r="F87" s="621">
        <f>+SUM(F36:F86)</f>
        <v>4116712603</v>
      </c>
      <c r="G87" s="623">
        <f>F87/E87-1</f>
        <v>0.45003807897811821</v>
      </c>
      <c r="H87" s="624">
        <f>+C87/$C$87</f>
        <v>1</v>
      </c>
    </row>
    <row r="88" spans="1:8" s="5" customFormat="1" x14ac:dyDescent="0.2">
      <c r="B88" s="125"/>
      <c r="C88" s="125"/>
      <c r="D88" s="125"/>
      <c r="E88" s="125"/>
      <c r="F88" s="125"/>
      <c r="G88" s="125"/>
      <c r="H88" s="125"/>
    </row>
    <row r="89" spans="1:8" s="5" customFormat="1" ht="53.25" customHeight="1" x14ac:dyDescent="0.2">
      <c r="A89" s="1163" t="s">
        <v>893</v>
      </c>
      <c r="B89" s="1163"/>
      <c r="C89" s="1163"/>
      <c r="D89" s="1163"/>
      <c r="E89" s="1163"/>
      <c r="F89" s="1163"/>
      <c r="G89" s="105"/>
      <c r="H89" s="105"/>
    </row>
    <row r="90" spans="1:8" s="5" customFormat="1" ht="15" x14ac:dyDescent="0.25">
      <c r="A90"/>
      <c r="B90"/>
      <c r="C90"/>
      <c r="D90"/>
      <c r="E90"/>
      <c r="F90"/>
    </row>
    <row r="91" spans="1:8" s="5" customFormat="1" ht="15" x14ac:dyDescent="0.25">
      <c r="A91"/>
      <c r="B91"/>
      <c r="C91"/>
      <c r="D91"/>
      <c r="E91"/>
      <c r="F91"/>
    </row>
    <row r="92" spans="1:8" s="5" customFormat="1" ht="15" x14ac:dyDescent="0.25">
      <c r="A92"/>
      <c r="B92"/>
      <c r="C92"/>
      <c r="D92"/>
      <c r="E92"/>
      <c r="F92"/>
    </row>
    <row r="93" spans="1:8" s="5" customFormat="1" ht="15" x14ac:dyDescent="0.25">
      <c r="A93"/>
      <c r="B93"/>
      <c r="C93"/>
      <c r="D93"/>
      <c r="E93"/>
      <c r="F93"/>
    </row>
    <row r="94" spans="1:8" s="5" customFormat="1" ht="15" x14ac:dyDescent="0.25">
      <c r="A94"/>
      <c r="B94"/>
      <c r="C94"/>
      <c r="D94"/>
      <c r="E94"/>
      <c r="F94"/>
    </row>
    <row r="95" spans="1:8" s="5" customFormat="1" ht="15" x14ac:dyDescent="0.25">
      <c r="A95"/>
      <c r="B95"/>
      <c r="C95"/>
      <c r="D95"/>
      <c r="E95"/>
      <c r="F95"/>
    </row>
    <row r="96" spans="1:8" s="5" customFormat="1" ht="15" x14ac:dyDescent="0.25">
      <c r="A96"/>
      <c r="B96"/>
      <c r="C96"/>
      <c r="D96"/>
      <c r="E96"/>
      <c r="F96"/>
    </row>
    <row r="97" spans="1:6" s="5" customFormat="1" ht="15" x14ac:dyDescent="0.25">
      <c r="A97"/>
      <c r="B97"/>
      <c r="C97"/>
      <c r="D97"/>
      <c r="E97"/>
      <c r="F97"/>
    </row>
    <row r="98" spans="1:6" s="5" customFormat="1" ht="15" x14ac:dyDescent="0.25">
      <c r="A98"/>
      <c r="B98"/>
      <c r="C98"/>
      <c r="D98"/>
      <c r="E98"/>
      <c r="F98"/>
    </row>
    <row r="99" spans="1:6" s="5" customFormat="1" ht="15" x14ac:dyDescent="0.25">
      <c r="A99"/>
      <c r="B99"/>
      <c r="C99"/>
      <c r="D99"/>
      <c r="E99"/>
      <c r="F99"/>
    </row>
    <row r="100" spans="1:6" s="5" customFormat="1" ht="15" x14ac:dyDescent="0.25">
      <c r="A100"/>
      <c r="B100"/>
      <c r="C100"/>
      <c r="D100"/>
      <c r="E100"/>
      <c r="F100"/>
    </row>
    <row r="101" spans="1:6" s="5" customFormat="1" ht="15" x14ac:dyDescent="0.25">
      <c r="A101"/>
      <c r="B101"/>
      <c r="C101"/>
      <c r="D101"/>
      <c r="E101"/>
      <c r="F101"/>
    </row>
    <row r="102" spans="1:6" s="5" customFormat="1" ht="15" x14ac:dyDescent="0.25">
      <c r="A102"/>
      <c r="B102"/>
      <c r="C102"/>
      <c r="D102"/>
      <c r="E102"/>
      <c r="F102"/>
    </row>
    <row r="103" spans="1:6" s="5" customFormat="1" ht="15" x14ac:dyDescent="0.25">
      <c r="A103"/>
      <c r="B103"/>
      <c r="C103"/>
      <c r="D103"/>
      <c r="E103"/>
      <c r="F103"/>
    </row>
    <row r="104" spans="1:6" s="5" customFormat="1" ht="15" x14ac:dyDescent="0.25">
      <c r="A104"/>
      <c r="B104"/>
      <c r="C104"/>
      <c r="D104"/>
      <c r="E104"/>
      <c r="F104"/>
    </row>
    <row r="105" spans="1:6" s="5" customFormat="1" ht="15" x14ac:dyDescent="0.25">
      <c r="A105"/>
      <c r="B105"/>
      <c r="C105"/>
      <c r="D105"/>
      <c r="E105"/>
      <c r="F105"/>
    </row>
    <row r="106" spans="1:6" s="5" customFormat="1" ht="15" x14ac:dyDescent="0.25">
      <c r="A106"/>
      <c r="B106"/>
      <c r="C106"/>
      <c r="D106"/>
      <c r="E106"/>
      <c r="F106"/>
    </row>
    <row r="107" spans="1:6" s="5" customFormat="1" ht="15" x14ac:dyDescent="0.25">
      <c r="A107"/>
      <c r="B107"/>
      <c r="C107"/>
      <c r="D107"/>
      <c r="E107"/>
      <c r="F107"/>
    </row>
    <row r="108" spans="1:6" s="5" customFormat="1" ht="15" x14ac:dyDescent="0.25">
      <c r="A108"/>
      <c r="B108"/>
      <c r="C108"/>
      <c r="D108"/>
      <c r="E108"/>
      <c r="F108"/>
    </row>
    <row r="109" spans="1:6" s="5" customFormat="1" ht="15" x14ac:dyDescent="0.25">
      <c r="A109"/>
      <c r="B109"/>
      <c r="C109"/>
      <c r="D109"/>
      <c r="E109"/>
      <c r="F109"/>
    </row>
    <row r="110" spans="1:6" s="5" customFormat="1" ht="15" x14ac:dyDescent="0.25">
      <c r="A110"/>
      <c r="B110"/>
      <c r="C110"/>
      <c r="D110"/>
      <c r="E110"/>
      <c r="F110"/>
    </row>
    <row r="111" spans="1:6" s="5" customFormat="1" ht="15" x14ac:dyDescent="0.25">
      <c r="A111"/>
      <c r="B111"/>
      <c r="C111"/>
      <c r="D111"/>
      <c r="E111"/>
      <c r="F111"/>
    </row>
    <row r="112" spans="1:6" s="5" customFormat="1" ht="15" x14ac:dyDescent="0.25">
      <c r="A112"/>
      <c r="B112"/>
      <c r="C112"/>
      <c r="D112"/>
      <c r="E112"/>
      <c r="F112"/>
    </row>
    <row r="113" spans="1:6" s="5" customFormat="1" ht="15" x14ac:dyDescent="0.25">
      <c r="A113"/>
      <c r="B113"/>
      <c r="C113"/>
      <c r="D113"/>
      <c r="E113"/>
      <c r="F113"/>
    </row>
    <row r="114" spans="1:6" s="5" customFormat="1" ht="15" x14ac:dyDescent="0.25">
      <c r="A114"/>
      <c r="B114"/>
      <c r="C114"/>
      <c r="D114"/>
      <c r="E114"/>
      <c r="F114"/>
    </row>
    <row r="115" spans="1:6" s="5" customFormat="1" ht="15" x14ac:dyDescent="0.25">
      <c r="A115"/>
      <c r="B115"/>
      <c r="C115"/>
      <c r="D115"/>
      <c r="E115"/>
      <c r="F115"/>
    </row>
    <row r="116" spans="1:6" s="5" customFormat="1" ht="15" x14ac:dyDescent="0.25">
      <c r="A116"/>
      <c r="B116"/>
      <c r="C116"/>
      <c r="D116"/>
      <c r="E116"/>
      <c r="F116"/>
    </row>
    <row r="117" spans="1:6" s="5" customFormat="1" ht="15" x14ac:dyDescent="0.25">
      <c r="D117" s="9"/>
      <c r="E117" s="9"/>
      <c r="F117"/>
    </row>
    <row r="118" spans="1:6" s="5" customFormat="1" ht="15" x14ac:dyDescent="0.25">
      <c r="D118" s="9"/>
      <c r="E118" s="9"/>
      <c r="F118"/>
    </row>
    <row r="119" spans="1:6" s="5" customFormat="1" ht="15" x14ac:dyDescent="0.25">
      <c r="D119" s="9"/>
      <c r="E119" s="9"/>
      <c r="F119"/>
    </row>
    <row r="120" spans="1:6" s="5" customFormat="1" ht="15" x14ac:dyDescent="0.25">
      <c r="D120" s="9"/>
      <c r="E120" s="9"/>
      <c r="F120"/>
    </row>
    <row r="121" spans="1:6" s="5" customFormat="1" ht="15" x14ac:dyDescent="0.25">
      <c r="D121" s="9"/>
      <c r="E121" s="9"/>
      <c r="F121"/>
    </row>
    <row r="122" spans="1:6" s="5" customFormat="1" ht="15" x14ac:dyDescent="0.25">
      <c r="D122" s="9"/>
      <c r="E122" s="9"/>
      <c r="F122"/>
    </row>
    <row r="123" spans="1:6" s="5" customFormat="1" ht="15" x14ac:dyDescent="0.25">
      <c r="D123" s="9"/>
      <c r="E123" s="9"/>
      <c r="F123"/>
    </row>
    <row r="124" spans="1:6" s="5" customFormat="1" ht="15" x14ac:dyDescent="0.25">
      <c r="D124" s="9"/>
      <c r="E124" s="9"/>
      <c r="F124"/>
    </row>
    <row r="125" spans="1:6" s="5" customFormat="1" ht="15" x14ac:dyDescent="0.25">
      <c r="D125" s="9"/>
      <c r="E125" s="9"/>
      <c r="F125"/>
    </row>
    <row r="126" spans="1:6" s="5" customFormat="1" ht="15" x14ac:dyDescent="0.25">
      <c r="D126" s="9"/>
      <c r="E126" s="9"/>
      <c r="F126"/>
    </row>
    <row r="127" spans="1:6" s="5" customFormat="1" ht="15" x14ac:dyDescent="0.25">
      <c r="D127" s="9"/>
      <c r="E127" s="9"/>
      <c r="F127"/>
    </row>
    <row r="128" spans="1:6" s="5" customFormat="1" ht="15" x14ac:dyDescent="0.25">
      <c r="D128" s="9"/>
      <c r="E128" s="9"/>
      <c r="F128"/>
    </row>
    <row r="129" spans="4:6" s="5" customFormat="1" ht="15" x14ac:dyDescent="0.25">
      <c r="D129" s="9"/>
      <c r="E129" s="9"/>
      <c r="F129"/>
    </row>
    <row r="130" spans="4:6" s="5" customFormat="1" ht="15" x14ac:dyDescent="0.25">
      <c r="D130" s="9"/>
      <c r="E130" s="9"/>
      <c r="F130"/>
    </row>
    <row r="131" spans="4:6" s="5" customFormat="1" ht="15" x14ac:dyDescent="0.25">
      <c r="D131" s="9"/>
      <c r="E131" s="9"/>
      <c r="F131"/>
    </row>
    <row r="132" spans="4:6" s="5" customFormat="1" ht="15" x14ac:dyDescent="0.25">
      <c r="D132" s="9"/>
      <c r="E132" s="9"/>
      <c r="F132"/>
    </row>
    <row r="133" spans="4:6" s="5" customFormat="1" ht="15" x14ac:dyDescent="0.25">
      <c r="D133" s="9"/>
      <c r="E133" s="9"/>
      <c r="F133"/>
    </row>
    <row r="134" spans="4:6" s="5" customFormat="1" ht="15" x14ac:dyDescent="0.25">
      <c r="D134" s="9"/>
      <c r="E134" s="9"/>
      <c r="F134"/>
    </row>
    <row r="135" spans="4:6" s="5" customFormat="1" ht="15" x14ac:dyDescent="0.25">
      <c r="D135" s="9"/>
      <c r="E135" s="9"/>
      <c r="F135"/>
    </row>
    <row r="136" spans="4:6" s="5" customFormat="1" ht="15" x14ac:dyDescent="0.25">
      <c r="D136" s="9"/>
      <c r="E136" s="9"/>
      <c r="F136"/>
    </row>
    <row r="137" spans="4:6" s="5" customFormat="1" ht="15" x14ac:dyDescent="0.25">
      <c r="D137" s="9"/>
      <c r="E137" s="9"/>
      <c r="F137"/>
    </row>
    <row r="138" spans="4:6" s="5" customFormat="1" ht="15" x14ac:dyDescent="0.25">
      <c r="D138" s="9"/>
      <c r="E138" s="9"/>
      <c r="F138"/>
    </row>
    <row r="139" spans="4:6" s="5" customFormat="1" ht="15" x14ac:dyDescent="0.25">
      <c r="D139" s="9"/>
      <c r="E139" s="9"/>
      <c r="F139"/>
    </row>
    <row r="140" spans="4:6" s="5" customFormat="1" ht="15" x14ac:dyDescent="0.25">
      <c r="D140" s="9"/>
      <c r="E140" s="9"/>
      <c r="F140"/>
    </row>
    <row r="141" spans="4:6" s="5" customFormat="1" ht="15" x14ac:dyDescent="0.25">
      <c r="D141" s="9"/>
      <c r="E141" s="9"/>
      <c r="F141"/>
    </row>
    <row r="142" spans="4:6" s="5" customFormat="1" ht="15" x14ac:dyDescent="0.25">
      <c r="D142" s="9"/>
      <c r="E142" s="9"/>
      <c r="F142"/>
    </row>
    <row r="143" spans="4:6" s="5" customFormat="1" ht="15" x14ac:dyDescent="0.25">
      <c r="D143" s="9"/>
      <c r="E143" s="9"/>
      <c r="F143"/>
    </row>
    <row r="144" spans="4:6" s="5" customFormat="1" ht="15" x14ac:dyDescent="0.25">
      <c r="D144" s="9"/>
      <c r="E144" s="9"/>
      <c r="F144"/>
    </row>
    <row r="145" spans="4:6" s="5" customFormat="1" ht="15" x14ac:dyDescent="0.25">
      <c r="D145" s="9"/>
      <c r="E145" s="9"/>
      <c r="F145"/>
    </row>
    <row r="146" spans="4:6" s="5" customFormat="1" ht="15" x14ac:dyDescent="0.25">
      <c r="D146" s="9"/>
      <c r="E146" s="9"/>
      <c r="F146"/>
    </row>
    <row r="147" spans="4:6" s="5" customFormat="1" ht="15" x14ac:dyDescent="0.25">
      <c r="D147" s="9"/>
      <c r="E147" s="9"/>
      <c r="F147"/>
    </row>
    <row r="148" spans="4:6" s="5" customFormat="1" ht="15" x14ac:dyDescent="0.25">
      <c r="D148" s="9"/>
      <c r="E148" s="9"/>
      <c r="F148"/>
    </row>
    <row r="149" spans="4:6" s="5" customFormat="1" ht="15" x14ac:dyDescent="0.25">
      <c r="D149" s="9"/>
      <c r="E149" s="9"/>
      <c r="F149"/>
    </row>
    <row r="150" spans="4:6" s="5" customFormat="1" ht="15" x14ac:dyDescent="0.25">
      <c r="D150" s="9"/>
      <c r="E150" s="9"/>
      <c r="F150"/>
    </row>
    <row r="151" spans="4:6" s="5" customFormat="1" ht="15" x14ac:dyDescent="0.25">
      <c r="D151" s="9"/>
      <c r="E151" s="9"/>
      <c r="F151"/>
    </row>
    <row r="152" spans="4:6" s="5" customFormat="1" ht="15" x14ac:dyDescent="0.25">
      <c r="D152" s="9"/>
      <c r="E152" s="9"/>
      <c r="F152"/>
    </row>
    <row r="153" spans="4:6" s="5" customFormat="1" ht="15" x14ac:dyDescent="0.25">
      <c r="D153" s="9"/>
      <c r="E153" s="9"/>
      <c r="F153"/>
    </row>
    <row r="154" spans="4:6" s="5" customFormat="1" ht="15" x14ac:dyDescent="0.25">
      <c r="D154" s="9"/>
      <c r="E154" s="9"/>
      <c r="F154"/>
    </row>
    <row r="155" spans="4:6" s="5" customFormat="1" ht="15" x14ac:dyDescent="0.25">
      <c r="D155" s="9"/>
      <c r="E155" s="9"/>
      <c r="F155"/>
    </row>
    <row r="156" spans="4:6" s="5" customFormat="1" ht="15" x14ac:dyDescent="0.25">
      <c r="D156" s="9"/>
      <c r="E156" s="9"/>
      <c r="F156"/>
    </row>
    <row r="157" spans="4:6" s="5" customFormat="1" ht="15" x14ac:dyDescent="0.25">
      <c r="D157" s="9"/>
      <c r="E157" s="9"/>
      <c r="F157"/>
    </row>
    <row r="158" spans="4:6" s="5" customFormat="1" ht="15" x14ac:dyDescent="0.25">
      <c r="D158" s="9"/>
      <c r="E158" s="9"/>
      <c r="F158"/>
    </row>
    <row r="159" spans="4:6" s="5" customFormat="1" ht="15" x14ac:dyDescent="0.25">
      <c r="D159" s="9"/>
      <c r="E159" s="9"/>
      <c r="F159"/>
    </row>
    <row r="160" spans="4:6" s="5" customFormat="1" ht="15" x14ac:dyDescent="0.25">
      <c r="D160" s="9"/>
      <c r="E160" s="9"/>
      <c r="F160"/>
    </row>
    <row r="161" spans="4:6" s="5" customFormat="1" ht="15" x14ac:dyDescent="0.25">
      <c r="D161" s="9"/>
      <c r="E161" s="9"/>
      <c r="F161"/>
    </row>
    <row r="162" spans="4:6" s="5" customFormat="1" ht="15" x14ac:dyDescent="0.25">
      <c r="D162" s="9"/>
      <c r="E162" s="9"/>
      <c r="F162"/>
    </row>
    <row r="163" spans="4:6" s="5" customFormat="1" ht="15" x14ac:dyDescent="0.25">
      <c r="D163" s="9"/>
      <c r="E163" s="9"/>
      <c r="F163"/>
    </row>
    <row r="164" spans="4:6" s="5" customFormat="1" ht="15" x14ac:dyDescent="0.25">
      <c r="D164" s="9"/>
      <c r="E164" s="9"/>
      <c r="F164"/>
    </row>
    <row r="165" spans="4:6" s="5" customFormat="1" ht="15" x14ac:dyDescent="0.25">
      <c r="D165" s="9"/>
      <c r="E165" s="9"/>
      <c r="F165"/>
    </row>
    <row r="166" spans="4:6" s="5" customFormat="1" ht="15" x14ac:dyDescent="0.25">
      <c r="D166" s="9"/>
      <c r="E166" s="9"/>
      <c r="F166"/>
    </row>
    <row r="167" spans="4:6" s="5" customFormat="1" ht="15" x14ac:dyDescent="0.25">
      <c r="D167" s="9"/>
      <c r="E167" s="9"/>
      <c r="F167"/>
    </row>
    <row r="168" spans="4:6" s="5" customFormat="1" ht="15" x14ac:dyDescent="0.25">
      <c r="D168" s="9"/>
      <c r="E168" s="9"/>
      <c r="F168"/>
    </row>
    <row r="169" spans="4:6" s="5" customFormat="1" ht="15" x14ac:dyDescent="0.25">
      <c r="D169" s="9"/>
      <c r="E169" s="9"/>
      <c r="F169"/>
    </row>
    <row r="170" spans="4:6" s="5" customFormat="1" ht="15" x14ac:dyDescent="0.25">
      <c r="D170" s="9"/>
      <c r="E170" s="9"/>
      <c r="F170"/>
    </row>
    <row r="171" spans="4:6" s="5" customFormat="1" ht="15" x14ac:dyDescent="0.25">
      <c r="D171" s="9"/>
      <c r="E171" s="9"/>
      <c r="F171"/>
    </row>
    <row r="172" spans="4:6" s="5" customFormat="1" ht="15" x14ac:dyDescent="0.25">
      <c r="D172" s="9"/>
      <c r="E172" s="9"/>
      <c r="F172"/>
    </row>
    <row r="173" spans="4:6" s="5" customFormat="1" ht="15" x14ac:dyDescent="0.25">
      <c r="D173" s="9"/>
      <c r="E173" s="9"/>
      <c r="F173"/>
    </row>
    <row r="174" spans="4:6" s="5" customFormat="1" ht="15" x14ac:dyDescent="0.25">
      <c r="D174" s="9"/>
      <c r="E174" s="9"/>
      <c r="F174"/>
    </row>
    <row r="175" spans="4:6" s="5" customFormat="1" ht="15" x14ac:dyDescent="0.25">
      <c r="D175" s="9"/>
      <c r="E175" s="9"/>
      <c r="F175"/>
    </row>
    <row r="176" spans="4:6" s="5" customFormat="1" ht="15" x14ac:dyDescent="0.25">
      <c r="D176" s="9"/>
      <c r="E176" s="9"/>
      <c r="F176"/>
    </row>
    <row r="177" spans="4:6" s="5" customFormat="1" ht="15" x14ac:dyDescent="0.25">
      <c r="D177" s="9"/>
      <c r="E177" s="9"/>
      <c r="F177"/>
    </row>
    <row r="178" spans="4:6" s="5" customFormat="1" ht="15" x14ac:dyDescent="0.25">
      <c r="D178" s="9"/>
      <c r="E178" s="9"/>
      <c r="F178"/>
    </row>
    <row r="179" spans="4:6" s="5" customFormat="1" ht="15" x14ac:dyDescent="0.25">
      <c r="D179" s="9"/>
      <c r="E179" s="9"/>
      <c r="F179"/>
    </row>
    <row r="180" spans="4:6" s="5" customFormat="1" ht="15" x14ac:dyDescent="0.25">
      <c r="D180" s="9"/>
      <c r="E180" s="9"/>
      <c r="F180"/>
    </row>
    <row r="181" spans="4:6" s="5" customFormat="1" ht="15" x14ac:dyDescent="0.25">
      <c r="D181" s="9"/>
      <c r="E181" s="9"/>
      <c r="F181"/>
    </row>
    <row r="182" spans="4:6" s="5" customFormat="1" ht="15" x14ac:dyDescent="0.25">
      <c r="D182" s="9"/>
      <c r="E182" s="9"/>
      <c r="F182"/>
    </row>
    <row r="183" spans="4:6" s="5" customFormat="1" ht="15" x14ac:dyDescent="0.25">
      <c r="D183" s="9"/>
      <c r="E183" s="9"/>
      <c r="F183"/>
    </row>
    <row r="184" spans="4:6" s="5" customFormat="1" ht="15" x14ac:dyDescent="0.25">
      <c r="D184" s="9"/>
      <c r="E184" s="9"/>
      <c r="F184"/>
    </row>
    <row r="185" spans="4:6" s="5" customFormat="1" ht="15" x14ac:dyDescent="0.25">
      <c r="D185" s="9"/>
      <c r="E185" s="9"/>
      <c r="F185"/>
    </row>
    <row r="186" spans="4:6" s="5" customFormat="1" ht="15" x14ac:dyDescent="0.25">
      <c r="D186" s="9"/>
      <c r="E186" s="9"/>
      <c r="F186"/>
    </row>
    <row r="187" spans="4:6" s="5" customFormat="1" ht="15" x14ac:dyDescent="0.25">
      <c r="D187" s="9"/>
      <c r="E187" s="9"/>
      <c r="F187"/>
    </row>
    <row r="188" spans="4:6" s="5" customFormat="1" ht="15" x14ac:dyDescent="0.25">
      <c r="D188" s="9"/>
      <c r="E188" s="9"/>
      <c r="F188"/>
    </row>
    <row r="189" spans="4:6" s="5" customFormat="1" ht="15" x14ac:dyDescent="0.25">
      <c r="D189" s="9"/>
      <c r="E189" s="9"/>
      <c r="F189"/>
    </row>
    <row r="190" spans="4:6" s="5" customFormat="1" ht="15" x14ac:dyDescent="0.25">
      <c r="D190" s="9"/>
      <c r="E190" s="9"/>
      <c r="F190"/>
    </row>
    <row r="191" spans="4:6" s="5" customFormat="1" ht="15" x14ac:dyDescent="0.25">
      <c r="D191" s="9"/>
      <c r="E191" s="9"/>
      <c r="F191"/>
    </row>
    <row r="192" spans="4:6" s="5" customFormat="1" ht="15" x14ac:dyDescent="0.25">
      <c r="D192" s="9"/>
      <c r="E192" s="9"/>
      <c r="F192"/>
    </row>
    <row r="193" spans="4:6" s="5" customFormat="1" ht="15" x14ac:dyDescent="0.25">
      <c r="D193" s="9"/>
      <c r="E193" s="9"/>
      <c r="F193"/>
    </row>
    <row r="194" spans="4:6" s="5" customFormat="1" ht="15" x14ac:dyDescent="0.25">
      <c r="D194" s="9"/>
      <c r="E194" s="9"/>
      <c r="F194"/>
    </row>
    <row r="195" spans="4:6" s="5" customFormat="1" ht="15" x14ac:dyDescent="0.25">
      <c r="D195" s="9"/>
      <c r="E195" s="9"/>
      <c r="F195"/>
    </row>
    <row r="196" spans="4:6" s="5" customFormat="1" ht="15" x14ac:dyDescent="0.25">
      <c r="D196" s="9"/>
      <c r="E196" s="9"/>
      <c r="F196"/>
    </row>
    <row r="197" spans="4:6" s="5" customFormat="1" ht="15" x14ac:dyDescent="0.25">
      <c r="D197" s="9"/>
      <c r="E197" s="9"/>
      <c r="F197"/>
    </row>
    <row r="198" spans="4:6" s="5" customFormat="1" ht="15" x14ac:dyDescent="0.25">
      <c r="D198" s="9"/>
      <c r="E198" s="9"/>
      <c r="F198"/>
    </row>
    <row r="199" spans="4:6" s="5" customFormat="1" ht="15" x14ac:dyDescent="0.25">
      <c r="D199" s="9"/>
      <c r="E199" s="9"/>
      <c r="F199"/>
    </row>
    <row r="200" spans="4:6" s="5" customFormat="1" ht="15" x14ac:dyDescent="0.25">
      <c r="D200" s="9"/>
      <c r="E200" s="9"/>
      <c r="F200"/>
    </row>
    <row r="201" spans="4:6" s="5" customFormat="1" ht="15" x14ac:dyDescent="0.25">
      <c r="D201" s="9"/>
      <c r="E201" s="9"/>
      <c r="F201"/>
    </row>
    <row r="202" spans="4:6" s="5" customFormat="1" ht="15" x14ac:dyDescent="0.25">
      <c r="D202" s="9"/>
      <c r="E202" s="9"/>
      <c r="F202"/>
    </row>
    <row r="203" spans="4:6" s="5" customFormat="1" ht="15" x14ac:dyDescent="0.25">
      <c r="D203" s="9"/>
      <c r="E203" s="9"/>
      <c r="F203"/>
    </row>
    <row r="204" spans="4:6" s="5" customFormat="1" ht="15" x14ac:dyDescent="0.25">
      <c r="D204" s="9"/>
      <c r="E204" s="9"/>
      <c r="F204"/>
    </row>
    <row r="205" spans="4:6" s="5" customFormat="1" ht="15" x14ac:dyDescent="0.25">
      <c r="D205" s="9"/>
      <c r="E205" s="9"/>
      <c r="F205"/>
    </row>
    <row r="206" spans="4:6" s="5" customFormat="1" ht="15" x14ac:dyDescent="0.25">
      <c r="D206" s="9"/>
      <c r="E206" s="9"/>
      <c r="F206"/>
    </row>
    <row r="207" spans="4:6" s="5" customFormat="1" ht="15" x14ac:dyDescent="0.25">
      <c r="D207" s="9"/>
      <c r="E207" s="9"/>
      <c r="F207"/>
    </row>
    <row r="208" spans="4:6" s="5" customFormat="1" ht="15" x14ac:dyDescent="0.25">
      <c r="D208" s="9"/>
      <c r="E208" s="9"/>
      <c r="F208"/>
    </row>
    <row r="209" spans="4:6" s="5" customFormat="1" ht="15" x14ac:dyDescent="0.25">
      <c r="D209" s="9"/>
      <c r="E209" s="9"/>
      <c r="F209"/>
    </row>
    <row r="210" spans="4:6" s="5" customFormat="1" ht="15" x14ac:dyDescent="0.25">
      <c r="D210" s="9"/>
      <c r="E210" s="9"/>
      <c r="F210"/>
    </row>
    <row r="211" spans="4:6" s="5" customFormat="1" ht="15" x14ac:dyDescent="0.25">
      <c r="D211" s="9"/>
      <c r="E211" s="9"/>
      <c r="F211"/>
    </row>
    <row r="212" spans="4:6" s="5" customFormat="1" ht="15" x14ac:dyDescent="0.25">
      <c r="D212" s="9"/>
      <c r="E212" s="9"/>
      <c r="F212"/>
    </row>
    <row r="213" spans="4:6" s="5" customFormat="1" ht="15" x14ac:dyDescent="0.25">
      <c r="D213" s="9"/>
      <c r="E213" s="9"/>
      <c r="F213"/>
    </row>
    <row r="214" spans="4:6" s="5" customFormat="1" ht="15" x14ac:dyDescent="0.25">
      <c r="D214" s="9"/>
      <c r="E214" s="9"/>
      <c r="F214"/>
    </row>
    <row r="215" spans="4:6" s="5" customFormat="1" ht="15" x14ac:dyDescent="0.25">
      <c r="D215" s="9"/>
      <c r="E215" s="9"/>
      <c r="F215"/>
    </row>
    <row r="216" spans="4:6" s="5" customFormat="1" ht="15" x14ac:dyDescent="0.25">
      <c r="D216" s="9"/>
      <c r="E216" s="9"/>
      <c r="F216"/>
    </row>
    <row r="217" spans="4:6" s="5" customFormat="1" ht="15" x14ac:dyDescent="0.25">
      <c r="D217" s="9"/>
      <c r="E217" s="9"/>
      <c r="F217"/>
    </row>
    <row r="218" spans="4:6" s="5" customFormat="1" ht="15" x14ac:dyDescent="0.25">
      <c r="D218" s="9"/>
      <c r="E218" s="9"/>
      <c r="F218"/>
    </row>
    <row r="219" spans="4:6" s="5" customFormat="1" ht="15" x14ac:dyDescent="0.25">
      <c r="D219" s="9"/>
      <c r="E219" s="9"/>
      <c r="F219"/>
    </row>
    <row r="220" spans="4:6" s="5" customFormat="1" ht="15" x14ac:dyDescent="0.25">
      <c r="D220" s="9"/>
      <c r="E220" s="9"/>
      <c r="F220"/>
    </row>
    <row r="221" spans="4:6" s="5" customFormat="1" ht="15" x14ac:dyDescent="0.25">
      <c r="D221" s="9"/>
      <c r="E221" s="9"/>
      <c r="F221"/>
    </row>
    <row r="222" spans="4:6" s="5" customFormat="1" ht="15" x14ac:dyDescent="0.25">
      <c r="D222" s="9"/>
      <c r="E222" s="9"/>
      <c r="F222"/>
    </row>
    <row r="223" spans="4:6" s="5" customFormat="1" ht="15" x14ac:dyDescent="0.25">
      <c r="D223" s="9"/>
      <c r="E223" s="9"/>
      <c r="F223"/>
    </row>
    <row r="224" spans="4:6" s="5" customFormat="1" ht="15" x14ac:dyDescent="0.25">
      <c r="D224" s="9"/>
      <c r="E224" s="9"/>
      <c r="F224"/>
    </row>
    <row r="225" spans="4:6" s="5" customFormat="1" ht="15" x14ac:dyDescent="0.25">
      <c r="D225" s="9"/>
      <c r="E225" s="9"/>
      <c r="F225"/>
    </row>
    <row r="226" spans="4:6" s="5" customFormat="1" ht="15" x14ac:dyDescent="0.25">
      <c r="D226" s="9"/>
      <c r="E226" s="9"/>
      <c r="F226"/>
    </row>
    <row r="227" spans="4:6" s="5" customFormat="1" ht="15" x14ac:dyDescent="0.25">
      <c r="D227" s="9"/>
      <c r="E227" s="9"/>
      <c r="F227"/>
    </row>
    <row r="228" spans="4:6" s="5" customFormat="1" ht="15" x14ac:dyDescent="0.25">
      <c r="D228" s="9"/>
      <c r="E228" s="9"/>
      <c r="F228"/>
    </row>
    <row r="229" spans="4:6" s="5" customFormat="1" ht="15" x14ac:dyDescent="0.25">
      <c r="D229" s="9"/>
      <c r="E229" s="9"/>
      <c r="F229"/>
    </row>
    <row r="230" spans="4:6" s="5" customFormat="1" ht="15" x14ac:dyDescent="0.25">
      <c r="D230" s="9"/>
      <c r="E230" s="9"/>
      <c r="F230"/>
    </row>
    <row r="231" spans="4:6" s="5" customFormat="1" ht="15" x14ac:dyDescent="0.25">
      <c r="D231" s="9"/>
      <c r="E231" s="9"/>
      <c r="F231"/>
    </row>
    <row r="232" spans="4:6" s="5" customFormat="1" ht="15" x14ac:dyDescent="0.25">
      <c r="D232" s="9"/>
      <c r="E232" s="9"/>
      <c r="F232"/>
    </row>
    <row r="233" spans="4:6" s="5" customFormat="1" ht="15" x14ac:dyDescent="0.25">
      <c r="D233" s="9"/>
      <c r="E233" s="9"/>
      <c r="F233"/>
    </row>
    <row r="234" spans="4:6" s="5" customFormat="1" ht="15" x14ac:dyDescent="0.25">
      <c r="D234" s="9"/>
      <c r="E234" s="9"/>
      <c r="F234"/>
    </row>
    <row r="235" spans="4:6" s="5" customFormat="1" ht="15" x14ac:dyDescent="0.25">
      <c r="D235" s="9"/>
      <c r="E235" s="9"/>
      <c r="F235"/>
    </row>
    <row r="236" spans="4:6" s="5" customFormat="1" ht="15" x14ac:dyDescent="0.25">
      <c r="D236" s="9"/>
      <c r="E236" s="9"/>
      <c r="F236"/>
    </row>
    <row r="237" spans="4:6" s="5" customFormat="1" ht="15" x14ac:dyDescent="0.25">
      <c r="D237" s="9"/>
      <c r="E237" s="9"/>
      <c r="F237"/>
    </row>
    <row r="238" spans="4:6" s="5" customFormat="1" ht="15" x14ac:dyDescent="0.25">
      <c r="D238" s="9"/>
      <c r="E238" s="9"/>
      <c r="F238"/>
    </row>
    <row r="239" spans="4:6" s="5" customFormat="1" ht="15" x14ac:dyDescent="0.25">
      <c r="D239" s="9"/>
      <c r="E239" s="9"/>
      <c r="F239"/>
    </row>
    <row r="240" spans="4:6" s="5" customFormat="1" ht="15" x14ac:dyDescent="0.25">
      <c r="D240" s="9"/>
      <c r="E240" s="9"/>
      <c r="F240"/>
    </row>
    <row r="241" spans="4:6" s="5" customFormat="1" ht="15" x14ac:dyDescent="0.25">
      <c r="D241" s="9"/>
      <c r="E241" s="9"/>
      <c r="F241"/>
    </row>
    <row r="242" spans="4:6" s="5" customFormat="1" ht="15" x14ac:dyDescent="0.25">
      <c r="D242" s="9"/>
      <c r="E242" s="9"/>
      <c r="F242"/>
    </row>
    <row r="243" spans="4:6" s="5" customFormat="1" ht="15" x14ac:dyDescent="0.25">
      <c r="D243" s="9"/>
      <c r="E243" s="9"/>
      <c r="F243"/>
    </row>
    <row r="244" spans="4:6" s="5" customFormat="1" ht="15" x14ac:dyDescent="0.25">
      <c r="D244" s="9"/>
      <c r="E244" s="9"/>
      <c r="F244"/>
    </row>
    <row r="245" spans="4:6" s="5" customFormat="1" ht="15" x14ac:dyDescent="0.25">
      <c r="D245" s="9"/>
      <c r="E245" s="9"/>
      <c r="F245"/>
    </row>
    <row r="246" spans="4:6" s="5" customFormat="1" ht="15" x14ac:dyDescent="0.25">
      <c r="D246" s="9"/>
      <c r="E246" s="9"/>
      <c r="F246"/>
    </row>
    <row r="247" spans="4:6" s="5" customFormat="1" ht="15" x14ac:dyDescent="0.25">
      <c r="D247" s="9"/>
      <c r="E247" s="9"/>
      <c r="F247"/>
    </row>
    <row r="248" spans="4:6" s="5" customFormat="1" ht="15" x14ac:dyDescent="0.25">
      <c r="D248" s="9"/>
      <c r="E248" s="9"/>
      <c r="F248"/>
    </row>
    <row r="249" spans="4:6" s="5" customFormat="1" ht="15" x14ac:dyDescent="0.25">
      <c r="D249" s="9"/>
      <c r="E249" s="9"/>
      <c r="F249"/>
    </row>
    <row r="250" spans="4:6" s="5" customFormat="1" ht="15" x14ac:dyDescent="0.25">
      <c r="D250" s="9"/>
      <c r="E250" s="9"/>
      <c r="F250"/>
    </row>
    <row r="251" spans="4:6" s="5" customFormat="1" ht="15" x14ac:dyDescent="0.25">
      <c r="D251" s="9"/>
      <c r="E251" s="9"/>
      <c r="F251"/>
    </row>
    <row r="252" spans="4:6" s="5" customFormat="1" ht="15" x14ac:dyDescent="0.25">
      <c r="D252" s="9"/>
      <c r="E252" s="9"/>
      <c r="F252"/>
    </row>
    <row r="253" spans="4:6" s="5" customFormat="1" ht="15" x14ac:dyDescent="0.25">
      <c r="D253" s="9"/>
      <c r="E253" s="9"/>
      <c r="F253"/>
    </row>
    <row r="254" spans="4:6" s="5" customFormat="1" ht="15" x14ac:dyDescent="0.25">
      <c r="D254" s="9"/>
      <c r="E254" s="9"/>
      <c r="F254"/>
    </row>
    <row r="255" spans="4:6" s="5" customFormat="1" ht="15" x14ac:dyDescent="0.25">
      <c r="D255" s="9"/>
      <c r="E255" s="9"/>
      <c r="F255"/>
    </row>
    <row r="256" spans="4:6" s="5" customFormat="1" ht="15" x14ac:dyDescent="0.25">
      <c r="D256" s="9"/>
      <c r="E256" s="9"/>
      <c r="F256"/>
    </row>
    <row r="257" spans="4:6" s="5" customFormat="1" ht="15" x14ac:dyDescent="0.25">
      <c r="D257" s="9"/>
      <c r="E257" s="9"/>
      <c r="F257"/>
    </row>
    <row r="258" spans="4:6" s="5" customFormat="1" ht="15" x14ac:dyDescent="0.25">
      <c r="D258" s="9"/>
      <c r="E258" s="9"/>
      <c r="F258"/>
    </row>
    <row r="259" spans="4:6" s="5" customFormat="1" ht="15" x14ac:dyDescent="0.25">
      <c r="D259" s="9"/>
      <c r="E259" s="9"/>
      <c r="F259"/>
    </row>
    <row r="260" spans="4:6" s="5" customFormat="1" ht="15" x14ac:dyDescent="0.25">
      <c r="D260" s="9"/>
      <c r="E260" s="9"/>
      <c r="F260"/>
    </row>
    <row r="261" spans="4:6" s="5" customFormat="1" ht="15" x14ac:dyDescent="0.25">
      <c r="D261" s="9"/>
      <c r="E261" s="9"/>
      <c r="F261"/>
    </row>
    <row r="262" spans="4:6" s="5" customFormat="1" ht="15" x14ac:dyDescent="0.25">
      <c r="D262" s="9"/>
      <c r="E262" s="9"/>
      <c r="F262"/>
    </row>
    <row r="263" spans="4:6" s="5" customFormat="1" ht="15" x14ac:dyDescent="0.25">
      <c r="D263" s="9"/>
      <c r="E263" s="9"/>
      <c r="F263"/>
    </row>
    <row r="264" spans="4:6" s="5" customFormat="1" ht="15" x14ac:dyDescent="0.25">
      <c r="D264" s="9"/>
      <c r="E264" s="9"/>
      <c r="F264"/>
    </row>
    <row r="265" spans="4:6" s="5" customFormat="1" ht="15" x14ac:dyDescent="0.25">
      <c r="D265" s="9"/>
      <c r="E265" s="9"/>
      <c r="F265"/>
    </row>
    <row r="266" spans="4:6" s="5" customFormat="1" ht="15" x14ac:dyDescent="0.25">
      <c r="D266" s="9"/>
      <c r="E266" s="9"/>
      <c r="F266"/>
    </row>
    <row r="267" spans="4:6" s="5" customFormat="1" ht="15" x14ac:dyDescent="0.25">
      <c r="D267" s="9"/>
      <c r="E267" s="9"/>
      <c r="F267"/>
    </row>
    <row r="268" spans="4:6" s="5" customFormat="1" ht="15" x14ac:dyDescent="0.25">
      <c r="D268" s="9"/>
      <c r="E268" s="9"/>
      <c r="F268"/>
    </row>
    <row r="269" spans="4:6" s="5" customFormat="1" ht="15" x14ac:dyDescent="0.25">
      <c r="D269" s="9"/>
      <c r="E269" s="9"/>
      <c r="F269"/>
    </row>
    <row r="270" spans="4:6" s="5" customFormat="1" ht="15" x14ac:dyDescent="0.25">
      <c r="D270" s="9"/>
      <c r="E270" s="9"/>
      <c r="F270"/>
    </row>
    <row r="271" spans="4:6" s="5" customFormat="1" ht="15" x14ac:dyDescent="0.25">
      <c r="D271" s="9"/>
      <c r="E271" s="9"/>
      <c r="F271"/>
    </row>
    <row r="272" spans="4:6" s="5" customFormat="1" ht="15" x14ac:dyDescent="0.25">
      <c r="D272" s="9"/>
      <c r="E272" s="9"/>
      <c r="F272"/>
    </row>
    <row r="273" spans="4:6" s="5" customFormat="1" ht="15" x14ac:dyDescent="0.25">
      <c r="D273" s="9"/>
      <c r="E273" s="9"/>
      <c r="F273"/>
    </row>
    <row r="274" spans="4:6" s="5" customFormat="1" ht="15" x14ac:dyDescent="0.25">
      <c r="D274" s="9"/>
      <c r="E274" s="9"/>
      <c r="F274"/>
    </row>
    <row r="275" spans="4:6" s="5" customFormat="1" ht="15" x14ac:dyDescent="0.25">
      <c r="D275" s="9"/>
      <c r="E275" s="9"/>
      <c r="F275"/>
    </row>
    <row r="276" spans="4:6" s="5" customFormat="1" ht="15" x14ac:dyDescent="0.25">
      <c r="D276" s="9"/>
      <c r="E276" s="9"/>
      <c r="F276"/>
    </row>
    <row r="277" spans="4:6" s="5" customFormat="1" ht="15" x14ac:dyDescent="0.25">
      <c r="D277" s="9"/>
      <c r="E277" s="9"/>
      <c r="F277"/>
    </row>
    <row r="278" spans="4:6" s="5" customFormat="1" ht="15" x14ac:dyDescent="0.25">
      <c r="D278" s="9"/>
      <c r="E278" s="9"/>
      <c r="F278"/>
    </row>
    <row r="279" spans="4:6" s="5" customFormat="1" ht="15" x14ac:dyDescent="0.25">
      <c r="D279" s="9"/>
      <c r="E279" s="9"/>
      <c r="F279"/>
    </row>
    <row r="280" spans="4:6" s="5" customFormat="1" ht="15" x14ac:dyDescent="0.25">
      <c r="D280" s="9"/>
      <c r="E280" s="9"/>
      <c r="F280"/>
    </row>
    <row r="281" spans="4:6" s="5" customFormat="1" ht="15" x14ac:dyDescent="0.25">
      <c r="D281" s="9"/>
      <c r="E281" s="9"/>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8B393-C6AA-49BD-9FEB-293F6B8774D0}">
  <sheetPr codeName="Hoja14">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441" customWidth="1"/>
    <col min="5" max="5" width="13.85546875" customWidth="1"/>
    <col min="6" max="6" width="14" customWidth="1"/>
    <col min="7" max="7" width="8.42578125" customWidth="1"/>
    <col min="8" max="8" width="7.5703125" bestFit="1" customWidth="1"/>
    <col min="9" max="9" width="3" customWidth="1"/>
  </cols>
  <sheetData>
    <row r="1" spans="1:8" s="98" customFormat="1" ht="14.25" customHeight="1" x14ac:dyDescent="0.25">
      <c r="A1" s="106" t="s">
        <v>465</v>
      </c>
      <c r="D1" s="107"/>
      <c r="E1" s="107"/>
    </row>
    <row r="2" spans="1:8" s="98" customFormat="1" ht="14.25" customHeight="1" x14ac:dyDescent="0.25">
      <c r="A2" s="108" t="s">
        <v>277</v>
      </c>
      <c r="D2" s="107"/>
      <c r="E2" s="107"/>
    </row>
    <row r="3" spans="1:8" x14ac:dyDescent="0.25">
      <c r="A3" s="109"/>
      <c r="B3" s="457"/>
      <c r="C3" s="458"/>
      <c r="D3" s="459"/>
      <c r="E3" s="457"/>
    </row>
    <row r="4" spans="1:8" ht="15.75" thickBot="1" x14ac:dyDescent="0.3">
      <c r="A4" s="110" t="s">
        <v>293</v>
      </c>
      <c r="B4" s="460"/>
      <c r="C4" s="460"/>
      <c r="D4" s="459"/>
      <c r="E4" s="457"/>
    </row>
    <row r="5" spans="1:8" ht="15.75" thickBot="1" x14ac:dyDescent="0.3">
      <c r="B5" s="1164" t="s">
        <v>867</v>
      </c>
      <c r="C5" s="1165"/>
      <c r="D5" s="1165"/>
      <c r="E5" s="1164" t="s">
        <v>868</v>
      </c>
      <c r="F5" s="1165"/>
      <c r="G5" s="1165"/>
      <c r="H5" s="488"/>
    </row>
    <row r="6" spans="1:8" ht="15.75" thickBot="1" x14ac:dyDescent="0.3">
      <c r="A6" s="461" t="s">
        <v>294</v>
      </c>
      <c r="B6" s="114">
        <v>2025</v>
      </c>
      <c r="C6" s="115">
        <v>2026</v>
      </c>
      <c r="D6" s="126" t="s">
        <v>243</v>
      </c>
      <c r="E6" s="115">
        <v>2025</v>
      </c>
      <c r="F6" s="115">
        <v>2026</v>
      </c>
      <c r="G6" s="126" t="s">
        <v>243</v>
      </c>
      <c r="H6" s="126" t="s">
        <v>245</v>
      </c>
    </row>
    <row r="7" spans="1:8" x14ac:dyDescent="0.25">
      <c r="A7" s="462" t="s">
        <v>278</v>
      </c>
      <c r="B7" s="127">
        <f>SUM(B8:B18)</f>
        <v>92074978</v>
      </c>
      <c r="C7" s="130">
        <f>SUM(C8:C18)</f>
        <v>140510738</v>
      </c>
      <c r="D7" s="87">
        <f t="shared" ref="D7:D17" si="0">C7/B7-1</f>
        <v>0.52604693535739977</v>
      </c>
      <c r="E7" s="127">
        <f>+SUM(E8:E18)</f>
        <v>582651824</v>
      </c>
      <c r="F7" s="625">
        <f>+SUM(F8:F18)</f>
        <v>707032366</v>
      </c>
      <c r="G7" s="87">
        <f>F7/E7-1</f>
        <v>0.21347318737648036</v>
      </c>
      <c r="H7" s="626">
        <f>SUM(H8:H18)</f>
        <v>1</v>
      </c>
    </row>
    <row r="8" spans="1:8" x14ac:dyDescent="0.25">
      <c r="A8" s="463" t="s">
        <v>246</v>
      </c>
      <c r="B8" s="128">
        <v>23903201</v>
      </c>
      <c r="C8" s="129">
        <v>17749677</v>
      </c>
      <c r="D8" s="91">
        <f t="shared" si="0"/>
        <v>-0.25743514435577064</v>
      </c>
      <c r="E8" s="128">
        <v>134624748</v>
      </c>
      <c r="F8" s="129">
        <v>119102902</v>
      </c>
      <c r="G8" s="91">
        <f>F8/E8-1</f>
        <v>-0.11529712204178089</v>
      </c>
      <c r="H8" s="628">
        <f t="shared" ref="H8:H18" si="1">+F8/$F$7</f>
        <v>0.16845466732141084</v>
      </c>
    </row>
    <row r="9" spans="1:8" x14ac:dyDescent="0.25">
      <c r="A9" s="463" t="s">
        <v>251</v>
      </c>
      <c r="B9" s="128">
        <v>12482733</v>
      </c>
      <c r="C9" s="129">
        <v>52098362</v>
      </c>
      <c r="D9" s="91">
        <f t="shared" si="0"/>
        <v>3.1736342514095268</v>
      </c>
      <c r="E9" s="128">
        <v>84916442</v>
      </c>
      <c r="F9" s="129">
        <v>119064944</v>
      </c>
      <c r="G9" s="91">
        <f t="shared" ref="G9:G18" si="2">F9/E9-1</f>
        <v>0.40214240252788747</v>
      </c>
      <c r="H9" s="628">
        <f t="shared" si="1"/>
        <v>0.1684009809531124</v>
      </c>
    </row>
    <row r="10" spans="1:8" x14ac:dyDescent="0.25">
      <c r="A10" s="463" t="s">
        <v>248</v>
      </c>
      <c r="B10" s="128">
        <v>9254730</v>
      </c>
      <c r="C10" s="129">
        <v>9753604</v>
      </c>
      <c r="D10" s="91">
        <f t="shared" si="0"/>
        <v>5.390476005242717E-2</v>
      </c>
      <c r="E10" s="128">
        <v>47163748</v>
      </c>
      <c r="F10" s="129">
        <v>105009172</v>
      </c>
      <c r="G10" s="91">
        <f t="shared" si="2"/>
        <v>1.2264806435654774</v>
      </c>
      <c r="H10" s="627">
        <f t="shared" si="1"/>
        <v>0.14852102541512222</v>
      </c>
    </row>
    <row r="11" spans="1:8" x14ac:dyDescent="0.25">
      <c r="A11" s="463" t="s">
        <v>247</v>
      </c>
      <c r="B11" s="128">
        <v>15792408</v>
      </c>
      <c r="C11" s="129">
        <v>8108769</v>
      </c>
      <c r="D11" s="91">
        <f t="shared" si="0"/>
        <v>-0.48654005139684842</v>
      </c>
      <c r="E11" s="128">
        <v>94776913</v>
      </c>
      <c r="F11" s="129">
        <v>72720406</v>
      </c>
      <c r="G11" s="91">
        <f t="shared" si="2"/>
        <v>-0.23272025118606676</v>
      </c>
      <c r="H11" s="627">
        <f t="shared" si="1"/>
        <v>0.10285300857075615</v>
      </c>
    </row>
    <row r="12" spans="1:8" x14ac:dyDescent="0.25">
      <c r="A12" s="463" t="s">
        <v>254</v>
      </c>
      <c r="B12" s="128">
        <v>2169422</v>
      </c>
      <c r="C12" s="129">
        <v>7410015</v>
      </c>
      <c r="D12" s="91">
        <f t="shared" si="0"/>
        <v>2.4156632503957276</v>
      </c>
      <c r="E12" s="128">
        <v>32377179</v>
      </c>
      <c r="F12" s="129">
        <v>31064322</v>
      </c>
      <c r="G12" s="91">
        <f t="shared" si="2"/>
        <v>-4.0548838427214462E-2</v>
      </c>
      <c r="H12" s="627">
        <f t="shared" si="1"/>
        <v>4.3936209279562176E-2</v>
      </c>
    </row>
    <row r="13" spans="1:8" x14ac:dyDescent="0.25">
      <c r="A13" s="463" t="s">
        <v>253</v>
      </c>
      <c r="B13" s="128">
        <v>4142088</v>
      </c>
      <c r="C13" s="129">
        <v>6138381</v>
      </c>
      <c r="D13" s="91">
        <f t="shared" si="0"/>
        <v>0.48195330471008835</v>
      </c>
      <c r="E13" s="128">
        <v>22390370</v>
      </c>
      <c r="F13" s="129">
        <v>29966667</v>
      </c>
      <c r="G13" s="91">
        <f t="shared" si="2"/>
        <v>0.33837301482735649</v>
      </c>
      <c r="H13" s="627">
        <f t="shared" si="1"/>
        <v>4.2383727310158242E-2</v>
      </c>
    </row>
    <row r="14" spans="1:8" x14ac:dyDescent="0.25">
      <c r="A14" s="463" t="s">
        <v>262</v>
      </c>
      <c r="B14" s="128">
        <v>489073</v>
      </c>
      <c r="C14" s="129">
        <v>124482</v>
      </c>
      <c r="D14" s="91">
        <f t="shared" si="0"/>
        <v>-0.74547357960877014</v>
      </c>
      <c r="E14" s="128">
        <v>805830</v>
      </c>
      <c r="F14" s="129">
        <v>28284247</v>
      </c>
      <c r="G14" s="91" t="s">
        <v>214</v>
      </c>
      <c r="H14" s="627">
        <f t="shared" si="1"/>
        <v>4.0004175707000093E-2</v>
      </c>
    </row>
    <row r="15" spans="1:8" x14ac:dyDescent="0.25">
      <c r="A15" s="463" t="s">
        <v>263</v>
      </c>
      <c r="B15" s="128">
        <v>3247801</v>
      </c>
      <c r="C15" s="129">
        <v>6272258</v>
      </c>
      <c r="D15" s="91">
        <f t="shared" si="0"/>
        <v>0.9312322399063242</v>
      </c>
      <c r="E15" s="128">
        <v>16118635</v>
      </c>
      <c r="F15" s="129">
        <v>23710759</v>
      </c>
      <c r="G15" s="91">
        <f t="shared" si="2"/>
        <v>0.47101531860483226</v>
      </c>
      <c r="H15" s="627">
        <f t="shared" si="1"/>
        <v>3.3535606204483148E-2</v>
      </c>
    </row>
    <row r="16" spans="1:8" x14ac:dyDescent="0.25">
      <c r="A16" s="463" t="s">
        <v>265</v>
      </c>
      <c r="B16" s="88">
        <v>163306</v>
      </c>
      <c r="C16" s="89">
        <v>7397593</v>
      </c>
      <c r="D16" s="91" t="s">
        <v>214</v>
      </c>
      <c r="E16" s="88">
        <v>36232980</v>
      </c>
      <c r="F16" s="89">
        <v>22518846</v>
      </c>
      <c r="G16" s="91">
        <f t="shared" si="2"/>
        <v>-0.37849864957284773</v>
      </c>
      <c r="H16" s="627">
        <f t="shared" si="1"/>
        <v>3.184980926318725E-2</v>
      </c>
    </row>
    <row r="17" spans="1:8" x14ac:dyDescent="0.25">
      <c r="A17" s="463" t="s">
        <v>288</v>
      </c>
      <c r="B17" s="128">
        <v>747377</v>
      </c>
      <c r="C17" s="129">
        <v>2556851</v>
      </c>
      <c r="D17" s="91">
        <f t="shared" si="0"/>
        <v>2.4210993916055754</v>
      </c>
      <c r="E17" s="128">
        <v>2686153</v>
      </c>
      <c r="F17" s="129">
        <v>21421627</v>
      </c>
      <c r="G17" s="91">
        <f t="shared" si="2"/>
        <v>6.9748350149823928</v>
      </c>
      <c r="H17" s="627">
        <f t="shared" si="1"/>
        <v>3.029794395579339E-2</v>
      </c>
    </row>
    <row r="18" spans="1:8" x14ac:dyDescent="0.25">
      <c r="A18" s="230" t="s">
        <v>896</v>
      </c>
      <c r="B18" s="128">
        <v>19682839</v>
      </c>
      <c r="C18" s="129">
        <v>22900746</v>
      </c>
      <c r="D18" s="91">
        <f>C18/B18-1</f>
        <v>0.16348795008687511</v>
      </c>
      <c r="E18" s="128">
        <v>110558826</v>
      </c>
      <c r="F18" s="629">
        <v>134168474</v>
      </c>
      <c r="G18" s="91">
        <f t="shared" si="2"/>
        <v>0.21354828785899005</v>
      </c>
      <c r="H18" s="627">
        <f t="shared" si="1"/>
        <v>0.18976284601941407</v>
      </c>
    </row>
    <row r="19" spans="1:8" x14ac:dyDescent="0.25">
      <c r="A19" s="464" t="s">
        <v>279</v>
      </c>
      <c r="B19" s="127">
        <f>SUM(B20:B30)</f>
        <v>80726498</v>
      </c>
      <c r="C19" s="130">
        <f>SUM(C20:C30)</f>
        <v>119246467</v>
      </c>
      <c r="D19" s="87">
        <f>C19/B19-1</f>
        <v>0.47716635744560598</v>
      </c>
      <c r="E19" s="127">
        <f>+SUM(E20:E30)</f>
        <v>475056001</v>
      </c>
      <c r="F19" s="130">
        <f>+SUM(F20:F30)</f>
        <v>492876978</v>
      </c>
      <c r="G19" s="87">
        <f>F19/E19-1</f>
        <v>3.7513423601610363E-2</v>
      </c>
      <c r="H19" s="630">
        <f>SUM(H20:H30)</f>
        <v>1.0000000000000002</v>
      </c>
    </row>
    <row r="20" spans="1:8" x14ac:dyDescent="0.25">
      <c r="A20" s="465" t="s">
        <v>247</v>
      </c>
      <c r="B20" s="353">
        <v>19185864</v>
      </c>
      <c r="C20" s="352">
        <v>37464035</v>
      </c>
      <c r="D20" s="91">
        <f t="shared" ref="D20:D53" si="3">C20/B20-1</f>
        <v>0.95268949055408703</v>
      </c>
      <c r="E20" s="353">
        <v>96810889</v>
      </c>
      <c r="F20" s="352">
        <v>137105915</v>
      </c>
      <c r="G20" s="91">
        <f t="shared" ref="G20:G54" si="4">F20/E20-1</f>
        <v>0.41622410883965744</v>
      </c>
      <c r="H20" s="627">
        <f t="shared" ref="H20:H30" si="5">+F20/$F$19</f>
        <v>0.27817471929070298</v>
      </c>
    </row>
    <row r="21" spans="1:8" x14ac:dyDescent="0.25">
      <c r="A21" s="465" t="s">
        <v>248</v>
      </c>
      <c r="B21" s="353">
        <v>9669935</v>
      </c>
      <c r="C21" s="352">
        <v>37788129</v>
      </c>
      <c r="D21" s="91">
        <f t="shared" si="3"/>
        <v>2.9077955539515004</v>
      </c>
      <c r="E21" s="353">
        <v>86505754</v>
      </c>
      <c r="F21" s="352">
        <v>109034299</v>
      </c>
      <c r="G21" s="91">
        <f t="shared" si="4"/>
        <v>0.26042828318680389</v>
      </c>
      <c r="H21" s="627">
        <f t="shared" si="5"/>
        <v>0.22122010941237349</v>
      </c>
    </row>
    <row r="22" spans="1:8" x14ac:dyDescent="0.25">
      <c r="A22" s="465" t="s">
        <v>246</v>
      </c>
      <c r="B22" s="353">
        <v>16703893</v>
      </c>
      <c r="C22" s="352">
        <v>5711652</v>
      </c>
      <c r="D22" s="91">
        <f t="shared" si="3"/>
        <v>-0.6580646200260023</v>
      </c>
      <c r="E22" s="353">
        <v>55282519</v>
      </c>
      <c r="F22" s="352">
        <v>58192286</v>
      </c>
      <c r="G22" s="91">
        <f t="shared" si="4"/>
        <v>5.2634486500153788E-2</v>
      </c>
      <c r="H22" s="627">
        <f t="shared" si="5"/>
        <v>0.11806655331343149</v>
      </c>
    </row>
    <row r="23" spans="1:8" x14ac:dyDescent="0.25">
      <c r="A23" s="465" t="s">
        <v>252</v>
      </c>
      <c r="B23" s="353">
        <v>2609734</v>
      </c>
      <c r="C23" s="352">
        <v>4769392</v>
      </c>
      <c r="D23" s="91">
        <f t="shared" si="3"/>
        <v>0.82753951168969708</v>
      </c>
      <c r="E23" s="353">
        <v>14105131</v>
      </c>
      <c r="F23" s="352">
        <v>23614116</v>
      </c>
      <c r="G23" s="91">
        <f t="shared" si="4"/>
        <v>0.67415077534551071</v>
      </c>
      <c r="H23" s="627">
        <f t="shared" si="5"/>
        <v>4.7910770951042472E-2</v>
      </c>
    </row>
    <row r="24" spans="1:8" x14ac:dyDescent="0.25">
      <c r="A24" s="465" t="s">
        <v>253</v>
      </c>
      <c r="B24" s="353">
        <v>2680250</v>
      </c>
      <c r="C24" s="352">
        <v>4419400</v>
      </c>
      <c r="D24" s="91">
        <f t="shared" si="3"/>
        <v>0.64887603768305202</v>
      </c>
      <c r="E24" s="353">
        <v>14015860</v>
      </c>
      <c r="F24" s="352">
        <v>22993088</v>
      </c>
      <c r="G24" s="91">
        <f t="shared" si="4"/>
        <v>0.64050497079736823</v>
      </c>
      <c r="H24" s="627">
        <f t="shared" si="5"/>
        <v>4.6650764848667772E-2</v>
      </c>
    </row>
    <row r="25" spans="1:8" x14ac:dyDescent="0.25">
      <c r="A25" s="465" t="s">
        <v>250</v>
      </c>
      <c r="B25" s="353">
        <v>7693576</v>
      </c>
      <c r="C25" s="352">
        <v>4474583</v>
      </c>
      <c r="D25" s="91">
        <f t="shared" si="3"/>
        <v>-0.41840010419082097</v>
      </c>
      <c r="E25" s="353">
        <v>35673406</v>
      </c>
      <c r="F25" s="352">
        <v>17823020</v>
      </c>
      <c r="G25" s="91">
        <f t="shared" si="4"/>
        <v>-0.50038356303852793</v>
      </c>
      <c r="H25" s="627">
        <f t="shared" si="5"/>
        <v>3.6161193960250262E-2</v>
      </c>
    </row>
    <row r="26" spans="1:8" x14ac:dyDescent="0.25">
      <c r="A26" s="465" t="s">
        <v>254</v>
      </c>
      <c r="B26" s="353">
        <v>1103773</v>
      </c>
      <c r="C26" s="352">
        <v>3625990</v>
      </c>
      <c r="D26" s="91">
        <f t="shared" si="3"/>
        <v>2.2850866980801308</v>
      </c>
      <c r="E26" s="353">
        <v>19474064</v>
      </c>
      <c r="F26" s="352">
        <v>15089169</v>
      </c>
      <c r="G26" s="91">
        <f t="shared" si="4"/>
        <v>-0.2251658924403247</v>
      </c>
      <c r="H26" s="627">
        <f t="shared" si="5"/>
        <v>3.0614473131264815E-2</v>
      </c>
    </row>
    <row r="27" spans="1:8" x14ac:dyDescent="0.25">
      <c r="A27" s="465" t="s">
        <v>249</v>
      </c>
      <c r="B27" s="353">
        <v>1557658</v>
      </c>
      <c r="C27" s="352">
        <v>2955443</v>
      </c>
      <c r="D27" s="91">
        <f t="shared" si="3"/>
        <v>0.89736322093810061</v>
      </c>
      <c r="E27" s="353">
        <v>19640908</v>
      </c>
      <c r="F27" s="352">
        <v>10808288</v>
      </c>
      <c r="G27" s="91">
        <f t="shared" si="4"/>
        <v>-0.44970527839140639</v>
      </c>
      <c r="H27" s="628">
        <f t="shared" si="5"/>
        <v>2.1928977173691404E-2</v>
      </c>
    </row>
    <row r="28" spans="1:8" x14ac:dyDescent="0.25">
      <c r="A28" s="465" t="s">
        <v>274</v>
      </c>
      <c r="B28" s="353">
        <v>125155</v>
      </c>
      <c r="C28" s="352">
        <v>2632447</v>
      </c>
      <c r="D28" s="91" t="s">
        <v>214</v>
      </c>
      <c r="E28" s="353">
        <v>1979083</v>
      </c>
      <c r="F28" s="352">
        <v>10725471</v>
      </c>
      <c r="G28" s="91">
        <f t="shared" si="4"/>
        <v>4.4194144459833167</v>
      </c>
      <c r="H28" s="628">
        <f t="shared" si="5"/>
        <v>2.176094944325032E-2</v>
      </c>
    </row>
    <row r="29" spans="1:8" x14ac:dyDescent="0.25">
      <c r="A29" s="465" t="s">
        <v>266</v>
      </c>
      <c r="B29" s="353">
        <v>3038583</v>
      </c>
      <c r="C29" s="352">
        <v>3473712</v>
      </c>
      <c r="D29" s="91">
        <f t="shared" si="3"/>
        <v>0.1432012882320477</v>
      </c>
      <c r="E29" s="353">
        <v>7091255</v>
      </c>
      <c r="F29" s="352">
        <v>9696323</v>
      </c>
      <c r="G29" s="91">
        <f t="shared" si="4"/>
        <v>0.36736346387205088</v>
      </c>
      <c r="H29" s="627">
        <f t="shared" si="5"/>
        <v>1.9672907100156744E-2</v>
      </c>
    </row>
    <row r="30" spans="1:8" x14ac:dyDescent="0.25">
      <c r="A30" s="230" t="s">
        <v>897</v>
      </c>
      <c r="B30" s="353">
        <v>16358077</v>
      </c>
      <c r="C30" s="352">
        <v>11931684</v>
      </c>
      <c r="D30" s="91">
        <f t="shared" si="3"/>
        <v>-0.27059372565613915</v>
      </c>
      <c r="E30" s="128">
        <v>124477132</v>
      </c>
      <c r="F30" s="629">
        <v>77795003</v>
      </c>
      <c r="G30" s="91">
        <f t="shared" si="4"/>
        <v>-0.37502574368439012</v>
      </c>
      <c r="H30" s="627">
        <f t="shared" si="5"/>
        <v>0.15783858137516824</v>
      </c>
    </row>
    <row r="31" spans="1:8" x14ac:dyDescent="0.25">
      <c r="A31" s="464" t="s">
        <v>200</v>
      </c>
      <c r="B31" s="127">
        <f>SUM(B32:B42)</f>
        <v>69152806</v>
      </c>
      <c r="C31" s="130">
        <f>SUM(C32:C42)</f>
        <v>75849167</v>
      </c>
      <c r="D31" s="87">
        <f t="shared" si="3"/>
        <v>9.6834262950949546E-2</v>
      </c>
      <c r="E31" s="127">
        <f>+SUM(E32:E42)</f>
        <v>401286498</v>
      </c>
      <c r="F31" s="130">
        <f>+SUM(F32:F42)</f>
        <v>412331149</v>
      </c>
      <c r="G31" s="87">
        <f t="shared" si="4"/>
        <v>2.7523106446506906E-2</v>
      </c>
      <c r="H31" s="630">
        <f>SUM(H32:H42)</f>
        <v>1</v>
      </c>
    </row>
    <row r="32" spans="1:8" x14ac:dyDescent="0.25">
      <c r="A32" s="463" t="s">
        <v>291</v>
      </c>
      <c r="B32" s="128">
        <v>12375883</v>
      </c>
      <c r="C32" s="129">
        <v>6665420</v>
      </c>
      <c r="D32" s="91">
        <f t="shared" si="3"/>
        <v>-0.46141863170490538</v>
      </c>
      <c r="E32" s="128">
        <v>64212414</v>
      </c>
      <c r="F32" s="129">
        <v>56930397</v>
      </c>
      <c r="G32" s="91">
        <f t="shared" si="4"/>
        <v>-0.11340512755056986</v>
      </c>
      <c r="H32" s="627">
        <f t="shared" ref="H32:H42" si="6">+F32/$F$31</f>
        <v>0.13806960046086647</v>
      </c>
    </row>
    <row r="33" spans="1:8" x14ac:dyDescent="0.25">
      <c r="A33" s="463" t="s">
        <v>257</v>
      </c>
      <c r="B33" s="128">
        <v>5063599</v>
      </c>
      <c r="C33" s="129">
        <v>8193937</v>
      </c>
      <c r="D33" s="91">
        <f t="shared" si="3"/>
        <v>0.61820416664115774</v>
      </c>
      <c r="E33" s="128">
        <v>33450034</v>
      </c>
      <c r="F33" s="129">
        <v>46360463</v>
      </c>
      <c r="G33" s="91">
        <f t="shared" si="4"/>
        <v>0.38596161068177093</v>
      </c>
      <c r="H33" s="627">
        <f t="shared" si="6"/>
        <v>0.11243502488821187</v>
      </c>
    </row>
    <row r="34" spans="1:8" x14ac:dyDescent="0.25">
      <c r="A34" s="463" t="s">
        <v>247</v>
      </c>
      <c r="B34" s="128">
        <v>2861856</v>
      </c>
      <c r="C34" s="129">
        <v>3685694</v>
      </c>
      <c r="D34" s="91">
        <f t="shared" si="3"/>
        <v>0.28786843223418646</v>
      </c>
      <c r="E34" s="128">
        <v>16652093</v>
      </c>
      <c r="F34" s="129">
        <v>20855577</v>
      </c>
      <c r="G34" s="91">
        <f t="shared" si="4"/>
        <v>0.25242976963916797</v>
      </c>
      <c r="H34" s="627">
        <f t="shared" si="6"/>
        <v>5.0579678616518978E-2</v>
      </c>
    </row>
    <row r="35" spans="1:8" x14ac:dyDescent="0.25">
      <c r="A35" s="463" t="s">
        <v>262</v>
      </c>
      <c r="B35" s="128">
        <v>5273071</v>
      </c>
      <c r="C35" s="129">
        <v>2850439</v>
      </c>
      <c r="D35" s="91">
        <f t="shared" si="3"/>
        <v>-0.45943473926294565</v>
      </c>
      <c r="E35" s="128">
        <v>31481478</v>
      </c>
      <c r="F35" s="129">
        <v>19676046</v>
      </c>
      <c r="G35" s="91">
        <f t="shared" si="4"/>
        <v>-0.37499611676427647</v>
      </c>
      <c r="H35" s="627">
        <f t="shared" si="6"/>
        <v>4.7719038563346569E-2</v>
      </c>
    </row>
    <row r="36" spans="1:8" x14ac:dyDescent="0.25">
      <c r="A36" s="463" t="s">
        <v>253</v>
      </c>
      <c r="B36" s="128">
        <v>1667845</v>
      </c>
      <c r="C36" s="129">
        <v>7238542</v>
      </c>
      <c r="D36" s="91">
        <f t="shared" si="3"/>
        <v>3.3400567798566412</v>
      </c>
      <c r="E36" s="128">
        <v>8846854</v>
      </c>
      <c r="F36" s="129">
        <v>18003342</v>
      </c>
      <c r="G36" s="91">
        <f t="shared" si="4"/>
        <v>1.0349993342266077</v>
      </c>
      <c r="H36" s="627">
        <f t="shared" si="6"/>
        <v>4.3662338010752616E-2</v>
      </c>
    </row>
    <row r="37" spans="1:8" x14ac:dyDescent="0.25">
      <c r="A37" s="463" t="s">
        <v>252</v>
      </c>
      <c r="B37" s="128">
        <v>0</v>
      </c>
      <c r="C37" s="129">
        <v>5122418</v>
      </c>
      <c r="D37" s="91" t="s">
        <v>214</v>
      </c>
      <c r="E37" s="128">
        <v>0</v>
      </c>
      <c r="F37" s="129">
        <v>15534499</v>
      </c>
      <c r="G37" s="91" t="s">
        <v>214</v>
      </c>
      <c r="H37" s="627">
        <f t="shared" si="6"/>
        <v>3.7674813163339253E-2</v>
      </c>
    </row>
    <row r="38" spans="1:8" x14ac:dyDescent="0.25">
      <c r="A38" s="463" t="s">
        <v>286</v>
      </c>
      <c r="B38" s="128">
        <v>3622046</v>
      </c>
      <c r="C38" s="129">
        <v>2672801</v>
      </c>
      <c r="D38" s="91">
        <f t="shared" si="3"/>
        <v>-0.26207425306028687</v>
      </c>
      <c r="E38" s="128">
        <v>12458235</v>
      </c>
      <c r="F38" s="129">
        <v>14605952</v>
      </c>
      <c r="G38" s="91">
        <f t="shared" si="4"/>
        <v>0.17239336069676003</v>
      </c>
      <c r="H38" s="627">
        <f t="shared" si="6"/>
        <v>3.5422868331492462E-2</v>
      </c>
    </row>
    <row r="39" spans="1:8" x14ac:dyDescent="0.25">
      <c r="A39" s="463" t="s">
        <v>274</v>
      </c>
      <c r="B39" s="128">
        <v>833226</v>
      </c>
      <c r="C39" s="129">
        <v>2331910</v>
      </c>
      <c r="D39" s="91">
        <f t="shared" si="3"/>
        <v>1.7986524664376771</v>
      </c>
      <c r="E39" s="128">
        <v>5384018</v>
      </c>
      <c r="F39" s="129">
        <v>13562545</v>
      </c>
      <c r="G39" s="91">
        <f t="shared" si="4"/>
        <v>1.5190378263965685</v>
      </c>
      <c r="H39" s="627">
        <f t="shared" si="6"/>
        <v>3.2892360989200939E-2</v>
      </c>
    </row>
    <row r="40" spans="1:8" x14ac:dyDescent="0.25">
      <c r="A40" s="463" t="s">
        <v>266</v>
      </c>
      <c r="B40" s="128">
        <v>805340</v>
      </c>
      <c r="C40" s="129">
        <v>1528039</v>
      </c>
      <c r="D40" s="91">
        <f t="shared" si="3"/>
        <v>0.89738371371097925</v>
      </c>
      <c r="E40" s="128">
        <v>4404149</v>
      </c>
      <c r="F40" s="129">
        <v>11041823</v>
      </c>
      <c r="G40" s="91">
        <f t="shared" si="4"/>
        <v>1.5071411071696259</v>
      </c>
      <c r="H40" s="627">
        <f t="shared" si="6"/>
        <v>2.6779017366936789E-2</v>
      </c>
    </row>
    <row r="41" spans="1:8" x14ac:dyDescent="0.25">
      <c r="A41" s="463" t="s">
        <v>366</v>
      </c>
      <c r="B41" s="128">
        <v>5982051</v>
      </c>
      <c r="C41" s="129">
        <v>1911797</v>
      </c>
      <c r="D41" s="91">
        <f t="shared" si="3"/>
        <v>-0.68041111652174147</v>
      </c>
      <c r="E41" s="128">
        <v>18053591</v>
      </c>
      <c r="F41" s="129">
        <v>10648485</v>
      </c>
      <c r="G41" s="91">
        <f t="shared" si="4"/>
        <v>-0.41017357710164148</v>
      </c>
      <c r="H41" s="627">
        <f t="shared" si="6"/>
        <v>2.582508021968527E-2</v>
      </c>
    </row>
    <row r="42" spans="1:8" x14ac:dyDescent="0.25">
      <c r="A42" s="230" t="s">
        <v>898</v>
      </c>
      <c r="B42" s="128">
        <v>30667889</v>
      </c>
      <c r="C42" s="129">
        <v>33648170</v>
      </c>
      <c r="D42" s="91">
        <f t="shared" si="3"/>
        <v>9.7179202650694352E-2</v>
      </c>
      <c r="E42" s="128">
        <v>206343632</v>
      </c>
      <c r="F42" s="629">
        <v>185112020</v>
      </c>
      <c r="G42" s="91">
        <f t="shared" si="4"/>
        <v>-0.10289443776001772</v>
      </c>
      <c r="H42" s="627">
        <f t="shared" si="6"/>
        <v>0.44894017938964875</v>
      </c>
    </row>
    <row r="43" spans="1:8" x14ac:dyDescent="0.25">
      <c r="A43" s="464" t="s">
        <v>280</v>
      </c>
      <c r="B43" s="127">
        <f>SUM(B44:B54)</f>
        <v>154296641</v>
      </c>
      <c r="C43" s="130">
        <f>SUM(C44:C54)</f>
        <v>200444193</v>
      </c>
      <c r="D43" s="87">
        <f t="shared" si="3"/>
        <v>0.29908332223512235</v>
      </c>
      <c r="E43" s="127">
        <f>+SUM(E44:E54)</f>
        <v>661423610</v>
      </c>
      <c r="F43" s="130">
        <f>+SUM(F44:F54)</f>
        <v>1127734878</v>
      </c>
      <c r="G43" s="87">
        <f t="shared" si="4"/>
        <v>0.7050115250648521</v>
      </c>
      <c r="H43" s="630">
        <f>SUM(H44:H54)</f>
        <v>1</v>
      </c>
    </row>
    <row r="44" spans="1:8" x14ac:dyDescent="0.25">
      <c r="A44" s="463" t="s">
        <v>250</v>
      </c>
      <c r="B44" s="128">
        <v>23994574</v>
      </c>
      <c r="C44" s="129">
        <v>38237323</v>
      </c>
      <c r="D44" s="91">
        <f t="shared" si="3"/>
        <v>0.59358207401389995</v>
      </c>
      <c r="E44" s="128">
        <v>121789776</v>
      </c>
      <c r="F44" s="129">
        <v>255186744</v>
      </c>
      <c r="G44" s="91">
        <f t="shared" si="4"/>
        <v>1.0953051428553411</v>
      </c>
      <c r="H44" s="627">
        <f t="shared" ref="H44:H54" si="7">+F44/$F$43</f>
        <v>0.22628256780757294</v>
      </c>
    </row>
    <row r="45" spans="1:8" x14ac:dyDescent="0.25">
      <c r="A45" s="463" t="s">
        <v>273</v>
      </c>
      <c r="B45" s="128">
        <v>21294995</v>
      </c>
      <c r="C45" s="129">
        <v>40049979</v>
      </c>
      <c r="D45" s="91">
        <f t="shared" si="3"/>
        <v>0.88072262989495886</v>
      </c>
      <c r="E45" s="128">
        <v>64473851</v>
      </c>
      <c r="F45" s="129">
        <v>189878676</v>
      </c>
      <c r="G45" s="91">
        <f t="shared" si="4"/>
        <v>1.9450493968477236</v>
      </c>
      <c r="H45" s="627">
        <f t="shared" si="7"/>
        <v>0.16837173320093057</v>
      </c>
    </row>
    <row r="46" spans="1:8" x14ac:dyDescent="0.25">
      <c r="A46" s="463" t="s">
        <v>248</v>
      </c>
      <c r="B46" s="128">
        <v>5488527</v>
      </c>
      <c r="C46" s="129">
        <v>14576159</v>
      </c>
      <c r="D46" s="91">
        <f t="shared" si="3"/>
        <v>1.6557506230724566</v>
      </c>
      <c r="E46" s="128">
        <v>48814722</v>
      </c>
      <c r="F46" s="129">
        <v>89186844</v>
      </c>
      <c r="G46" s="91">
        <f t="shared" si="4"/>
        <v>0.82704807783192957</v>
      </c>
      <c r="H46" s="627">
        <f t="shared" si="7"/>
        <v>7.9084938969139512E-2</v>
      </c>
    </row>
    <row r="47" spans="1:8" x14ac:dyDescent="0.25">
      <c r="A47" s="463" t="s">
        <v>262</v>
      </c>
      <c r="B47" s="128">
        <v>30905279</v>
      </c>
      <c r="C47" s="129">
        <v>10722870</v>
      </c>
      <c r="D47" s="91">
        <f t="shared" si="3"/>
        <v>-0.65304082839698685</v>
      </c>
      <c r="E47" s="128">
        <v>96784143</v>
      </c>
      <c r="F47" s="129">
        <v>85842828</v>
      </c>
      <c r="G47" s="91">
        <f t="shared" si="4"/>
        <v>-0.11304863235705875</v>
      </c>
      <c r="H47" s="627">
        <f t="shared" si="7"/>
        <v>7.6119688833460028E-2</v>
      </c>
    </row>
    <row r="48" spans="1:8" x14ac:dyDescent="0.25">
      <c r="A48" s="463" t="s">
        <v>247</v>
      </c>
      <c r="B48" s="128">
        <v>9131070</v>
      </c>
      <c r="C48" s="129">
        <v>17335188</v>
      </c>
      <c r="D48" s="91">
        <f t="shared" si="3"/>
        <v>0.89848374834493661</v>
      </c>
      <c r="E48" s="128">
        <v>36866792</v>
      </c>
      <c r="F48" s="129">
        <v>63181597</v>
      </c>
      <c r="G48" s="91">
        <f t="shared" si="4"/>
        <v>0.71378071083591976</v>
      </c>
      <c r="H48" s="627">
        <f t="shared" si="7"/>
        <v>5.6025222091251131E-2</v>
      </c>
    </row>
    <row r="49" spans="1:8" x14ac:dyDescent="0.25">
      <c r="A49" s="463" t="s">
        <v>261</v>
      </c>
      <c r="B49" s="128">
        <v>2535589</v>
      </c>
      <c r="C49" s="129">
        <v>8236445</v>
      </c>
      <c r="D49" s="91">
        <f t="shared" si="3"/>
        <v>2.2483359882062905</v>
      </c>
      <c r="E49" s="128">
        <v>6250915</v>
      </c>
      <c r="F49" s="129">
        <v>40896743</v>
      </c>
      <c r="G49" s="91">
        <f t="shared" si="4"/>
        <v>5.5425210549175601</v>
      </c>
      <c r="H49" s="627">
        <f t="shared" si="7"/>
        <v>3.6264501344969488E-2</v>
      </c>
    </row>
    <row r="50" spans="1:8" x14ac:dyDescent="0.25">
      <c r="A50" s="463" t="s">
        <v>249</v>
      </c>
      <c r="B50" s="128">
        <v>9767264</v>
      </c>
      <c r="C50" s="129">
        <v>3388281</v>
      </c>
      <c r="D50" s="91">
        <f t="shared" si="3"/>
        <v>-0.65309824736999023</v>
      </c>
      <c r="E50" s="128">
        <v>50456129</v>
      </c>
      <c r="F50" s="129">
        <v>37078397</v>
      </c>
      <c r="G50" s="91">
        <f t="shared" si="4"/>
        <v>-0.26513591639184209</v>
      </c>
      <c r="H50" s="627">
        <f t="shared" si="7"/>
        <v>3.2878647032498716E-2</v>
      </c>
    </row>
    <row r="51" spans="1:8" x14ac:dyDescent="0.25">
      <c r="A51" s="463" t="s">
        <v>253</v>
      </c>
      <c r="B51" s="128">
        <v>5349132</v>
      </c>
      <c r="C51" s="129">
        <v>5275381</v>
      </c>
      <c r="D51" s="91">
        <f t="shared" si="3"/>
        <v>-1.3787470565317927E-2</v>
      </c>
      <c r="E51" s="128">
        <v>14451540</v>
      </c>
      <c r="F51" s="129">
        <v>35776333</v>
      </c>
      <c r="G51" s="91">
        <f t="shared" si="4"/>
        <v>1.4756069595351082</v>
      </c>
      <c r="H51" s="627">
        <f t="shared" si="7"/>
        <v>3.1724063605666014E-2</v>
      </c>
    </row>
    <row r="52" spans="1:8" x14ac:dyDescent="0.25">
      <c r="A52" s="463" t="s">
        <v>684</v>
      </c>
      <c r="B52" s="128">
        <v>2314984</v>
      </c>
      <c r="C52" s="129">
        <v>3413127</v>
      </c>
      <c r="D52" s="91">
        <f t="shared" si="3"/>
        <v>0.47436310574932694</v>
      </c>
      <c r="E52" s="128">
        <v>7654598</v>
      </c>
      <c r="F52" s="129">
        <v>27130699</v>
      </c>
      <c r="G52" s="91">
        <f t="shared" si="4"/>
        <v>2.5443662750153568</v>
      </c>
      <c r="H52" s="627">
        <f t="shared" si="7"/>
        <v>2.4057692574087436E-2</v>
      </c>
    </row>
    <row r="53" spans="1:8" x14ac:dyDescent="0.25">
      <c r="A53" s="463" t="s">
        <v>252</v>
      </c>
      <c r="B53" s="128">
        <v>1108959</v>
      </c>
      <c r="C53" s="129">
        <v>7877668</v>
      </c>
      <c r="D53" s="91">
        <f t="shared" si="3"/>
        <v>6.103660279595549</v>
      </c>
      <c r="E53" s="128">
        <v>8720204</v>
      </c>
      <c r="F53" s="129">
        <v>25682772</v>
      </c>
      <c r="G53" s="91">
        <f t="shared" si="4"/>
        <v>1.9452031168078179</v>
      </c>
      <c r="H53" s="627">
        <f t="shared" si="7"/>
        <v>2.2773767576957038E-2</v>
      </c>
    </row>
    <row r="54" spans="1:8" x14ac:dyDescent="0.25">
      <c r="A54" s="230" t="s">
        <v>899</v>
      </c>
      <c r="B54" s="128">
        <v>42406268</v>
      </c>
      <c r="C54" s="129">
        <v>51331772</v>
      </c>
      <c r="D54" s="91">
        <f>C54/B54-1</f>
        <v>0.21047605509638334</v>
      </c>
      <c r="E54" s="128">
        <v>205160940</v>
      </c>
      <c r="F54" s="629">
        <v>277893245</v>
      </c>
      <c r="G54" s="91">
        <f t="shared" si="4"/>
        <v>0.35451341273831161</v>
      </c>
      <c r="H54" s="627">
        <f t="shared" si="7"/>
        <v>0.24641717696346713</v>
      </c>
    </row>
    <row r="55" spans="1:8" x14ac:dyDescent="0.25">
      <c r="A55" s="464" t="s">
        <v>281</v>
      </c>
      <c r="B55" s="127">
        <f>SUM(B56:B66)</f>
        <v>81988822</v>
      </c>
      <c r="C55" s="130">
        <f>SUM(C56:C66)</f>
        <v>183269275</v>
      </c>
      <c r="D55" s="87">
        <f>C55/B55-1</f>
        <v>1.2352958675269172</v>
      </c>
      <c r="E55" s="127">
        <f>+SUM(E56:E66)</f>
        <v>425610229</v>
      </c>
      <c r="F55" s="130">
        <f>+SUM(F56:F66)</f>
        <v>888196025</v>
      </c>
      <c r="G55" s="87">
        <f>F55/E55-1</f>
        <v>1.086876593842391</v>
      </c>
      <c r="H55" s="630">
        <f>SUM(H56:H66)</f>
        <v>1</v>
      </c>
    </row>
    <row r="56" spans="1:8" x14ac:dyDescent="0.25">
      <c r="A56" s="463" t="s">
        <v>248</v>
      </c>
      <c r="B56" s="128">
        <v>0</v>
      </c>
      <c r="C56" s="129">
        <v>70300521</v>
      </c>
      <c r="D56" s="91" t="s">
        <v>214</v>
      </c>
      <c r="E56" s="128">
        <v>0</v>
      </c>
      <c r="F56" s="129">
        <v>251110281</v>
      </c>
      <c r="G56" s="91" t="s">
        <v>214</v>
      </c>
      <c r="H56" s="627">
        <f t="shared" ref="H56:H66" si="8">+F56/$F$55</f>
        <v>0.28271943797541765</v>
      </c>
    </row>
    <row r="57" spans="1:8" x14ac:dyDescent="0.25">
      <c r="A57" s="463" t="s">
        <v>273</v>
      </c>
      <c r="B57" s="128">
        <v>15723385</v>
      </c>
      <c r="C57" s="129">
        <v>44483612</v>
      </c>
      <c r="D57" s="91">
        <f t="shared" ref="D57:D66" si="9">(C57-B57)/B57</f>
        <v>1.8291371101070157</v>
      </c>
      <c r="E57" s="128">
        <v>98423800</v>
      </c>
      <c r="F57" s="129">
        <v>201989356</v>
      </c>
      <c r="G57" s="91">
        <f t="shared" ref="G57:G66" si="10">(F57-E57)/E57</f>
        <v>1.0522409823640217</v>
      </c>
      <c r="H57" s="627">
        <f t="shared" si="8"/>
        <v>0.22741528932197147</v>
      </c>
    </row>
    <row r="58" spans="1:8" x14ac:dyDescent="0.25">
      <c r="A58" s="463" t="s">
        <v>261</v>
      </c>
      <c r="B58" s="128">
        <v>6493525</v>
      </c>
      <c r="C58" s="129">
        <v>7841781</v>
      </c>
      <c r="D58" s="91">
        <f t="shared" si="9"/>
        <v>0.20763083225212808</v>
      </c>
      <c r="E58" s="128">
        <v>46876100</v>
      </c>
      <c r="F58" s="129">
        <v>52353437</v>
      </c>
      <c r="G58" s="91">
        <f t="shared" si="10"/>
        <v>0.11684711398772508</v>
      </c>
      <c r="H58" s="627">
        <f t="shared" si="8"/>
        <v>5.8943561473380833E-2</v>
      </c>
    </row>
    <row r="59" spans="1:8" x14ac:dyDescent="0.25">
      <c r="A59" s="463" t="s">
        <v>262</v>
      </c>
      <c r="B59" s="128">
        <v>335477</v>
      </c>
      <c r="C59" s="129">
        <v>6422392</v>
      </c>
      <c r="D59" s="91" t="s">
        <v>214</v>
      </c>
      <c r="E59" s="128">
        <v>2870855</v>
      </c>
      <c r="F59" s="129">
        <v>44720543</v>
      </c>
      <c r="G59" s="91" t="s">
        <v>214</v>
      </c>
      <c r="H59" s="627">
        <f t="shared" si="8"/>
        <v>5.0349857172576291E-2</v>
      </c>
    </row>
    <row r="60" spans="1:8" x14ac:dyDescent="0.25">
      <c r="A60" s="463" t="s">
        <v>263</v>
      </c>
      <c r="B60" s="128">
        <v>4529878</v>
      </c>
      <c r="C60" s="129">
        <v>6202652</v>
      </c>
      <c r="D60" s="91">
        <f t="shared" si="9"/>
        <v>0.36927572883861332</v>
      </c>
      <c r="E60" s="128">
        <v>27162289</v>
      </c>
      <c r="F60" s="129">
        <v>38615874</v>
      </c>
      <c r="G60" s="91">
        <f t="shared" si="10"/>
        <v>0.42167230456902949</v>
      </c>
      <c r="H60" s="627">
        <f t="shared" si="8"/>
        <v>4.3476747151621177E-2</v>
      </c>
    </row>
    <row r="61" spans="1:8" x14ac:dyDescent="0.25">
      <c r="A61" s="463" t="s">
        <v>257</v>
      </c>
      <c r="B61" s="128">
        <v>4452211</v>
      </c>
      <c r="C61" s="129">
        <v>5512356</v>
      </c>
      <c r="D61" s="91">
        <f t="shared" si="9"/>
        <v>0.23811652233014113</v>
      </c>
      <c r="E61" s="128">
        <v>37006040</v>
      </c>
      <c r="F61" s="129">
        <v>34396042</v>
      </c>
      <c r="G61" s="91">
        <f t="shared" si="10"/>
        <v>-7.0528973108173687E-2</v>
      </c>
      <c r="H61" s="627">
        <f t="shared" si="8"/>
        <v>3.8725732869610625E-2</v>
      </c>
    </row>
    <row r="62" spans="1:8" x14ac:dyDescent="0.25">
      <c r="A62" s="463" t="s">
        <v>752</v>
      </c>
      <c r="B62" s="128">
        <v>2838133</v>
      </c>
      <c r="C62" s="129">
        <v>3378765</v>
      </c>
      <c r="D62" s="91">
        <f t="shared" si="9"/>
        <v>0.19048860641837434</v>
      </c>
      <c r="E62" s="128">
        <v>20041866</v>
      </c>
      <c r="F62" s="129">
        <v>24281947</v>
      </c>
      <c r="G62" s="91">
        <f t="shared" si="10"/>
        <v>0.21156118896314347</v>
      </c>
      <c r="H62" s="628">
        <f t="shared" si="8"/>
        <v>2.7338499966828831E-2</v>
      </c>
    </row>
    <row r="63" spans="1:8" x14ac:dyDescent="0.25">
      <c r="A63" s="463" t="s">
        <v>266</v>
      </c>
      <c r="B63" s="128">
        <v>2120034</v>
      </c>
      <c r="C63" s="129">
        <v>5984723</v>
      </c>
      <c r="D63" s="91">
        <f t="shared" si="9"/>
        <v>1.822937273647498</v>
      </c>
      <c r="E63" s="128">
        <v>11950715</v>
      </c>
      <c r="F63" s="129">
        <v>23954768</v>
      </c>
      <c r="G63" s="91">
        <f t="shared" si="10"/>
        <v>1.004463163919481</v>
      </c>
      <c r="H63" s="628">
        <f t="shared" si="8"/>
        <v>2.6970136462837694E-2</v>
      </c>
    </row>
    <row r="64" spans="1:8" x14ac:dyDescent="0.25">
      <c r="A64" s="463" t="s">
        <v>265</v>
      </c>
      <c r="B64" s="128">
        <v>15533923</v>
      </c>
      <c r="C64" s="129">
        <v>3405848</v>
      </c>
      <c r="D64" s="91">
        <f t="shared" si="9"/>
        <v>-0.78074772225921296</v>
      </c>
      <c r="E64" s="128">
        <v>31599616</v>
      </c>
      <c r="F64" s="129">
        <v>19739359</v>
      </c>
      <c r="G64" s="91">
        <f t="shared" si="10"/>
        <v>-0.37532914956941249</v>
      </c>
      <c r="H64" s="627">
        <f t="shared" si="8"/>
        <v>2.2224101937407342E-2</v>
      </c>
    </row>
    <row r="65" spans="1:8" x14ac:dyDescent="0.25">
      <c r="A65" s="463" t="s">
        <v>769</v>
      </c>
      <c r="B65" s="128">
        <v>2357304</v>
      </c>
      <c r="C65" s="129">
        <v>2638961</v>
      </c>
      <c r="D65" s="91">
        <f t="shared" si="9"/>
        <v>0.11948268021434656</v>
      </c>
      <c r="E65" s="128">
        <v>16479950</v>
      </c>
      <c r="F65" s="129">
        <v>18885447</v>
      </c>
      <c r="G65" s="91">
        <f t="shared" si="10"/>
        <v>0.14596506664158568</v>
      </c>
      <c r="H65" s="627">
        <f t="shared" si="8"/>
        <v>2.1262701552846965E-2</v>
      </c>
    </row>
    <row r="66" spans="1:8" x14ac:dyDescent="0.25">
      <c r="A66" s="230" t="s">
        <v>900</v>
      </c>
      <c r="B66" s="128">
        <v>27604952</v>
      </c>
      <c r="C66" s="129">
        <v>27097664</v>
      </c>
      <c r="D66" s="91">
        <f t="shared" si="9"/>
        <v>-1.8376702846648673E-2</v>
      </c>
      <c r="E66" s="128">
        <v>133198998</v>
      </c>
      <c r="F66" s="629">
        <v>178148971</v>
      </c>
      <c r="G66" s="91">
        <f t="shared" si="10"/>
        <v>0.33746479834630588</v>
      </c>
      <c r="H66" s="627">
        <f t="shared" si="8"/>
        <v>0.20057393411550115</v>
      </c>
    </row>
    <row r="67" spans="1:8" x14ac:dyDescent="0.25">
      <c r="A67" s="464" t="s">
        <v>220</v>
      </c>
      <c r="B67" s="127">
        <f>SUM(B68:B78)</f>
        <v>45591183</v>
      </c>
      <c r="C67" s="130">
        <f>SUM(C68:C78)</f>
        <v>92914058</v>
      </c>
      <c r="D67" s="87">
        <f>C67/B67-1</f>
        <v>1.0379830459762363</v>
      </c>
      <c r="E67" s="127">
        <f>+SUM(E68:E78)</f>
        <v>293009421</v>
      </c>
      <c r="F67" s="130">
        <f>+SUM(F68:F78)</f>
        <v>488541207</v>
      </c>
      <c r="G67" s="87">
        <f>F67/E67-1</f>
        <v>0.66732252271165038</v>
      </c>
      <c r="H67" s="630">
        <f>SUM(H68:H78)</f>
        <v>1</v>
      </c>
    </row>
    <row r="68" spans="1:8" x14ac:dyDescent="0.25">
      <c r="A68" s="463" t="s">
        <v>252</v>
      </c>
      <c r="B68" s="128">
        <v>41302</v>
      </c>
      <c r="C68" s="129">
        <v>36259810</v>
      </c>
      <c r="D68" s="91" t="s">
        <v>214</v>
      </c>
      <c r="E68" s="128">
        <v>22107717</v>
      </c>
      <c r="F68" s="129">
        <v>148088178</v>
      </c>
      <c r="G68" s="91">
        <f t="shared" ref="G68:G78" si="11">F68/E68-1</f>
        <v>5.6984835204829158</v>
      </c>
      <c r="H68" s="627">
        <f t="shared" ref="H68:H78" si="12">+F68/$F$67</f>
        <v>0.30312320819234395</v>
      </c>
    </row>
    <row r="69" spans="1:8" x14ac:dyDescent="0.25">
      <c r="A69" s="463" t="s">
        <v>249</v>
      </c>
      <c r="B69" s="128">
        <v>2343035</v>
      </c>
      <c r="C69" s="129">
        <v>11796025</v>
      </c>
      <c r="D69" s="91">
        <f t="shared" ref="D69:D77" si="13">C69/B69-1</f>
        <v>4.0345065267911062</v>
      </c>
      <c r="E69" s="128">
        <v>24349907</v>
      </c>
      <c r="F69" s="129">
        <v>55361344</v>
      </c>
      <c r="G69" s="91">
        <f t="shared" si="11"/>
        <v>1.2735751721762223</v>
      </c>
      <c r="H69" s="627">
        <f t="shared" si="12"/>
        <v>0.11331970201645651</v>
      </c>
    </row>
    <row r="70" spans="1:8" x14ac:dyDescent="0.25">
      <c r="A70" s="463" t="s">
        <v>247</v>
      </c>
      <c r="B70" s="128">
        <v>1347673</v>
      </c>
      <c r="C70" s="129">
        <v>9494833</v>
      </c>
      <c r="D70" s="91">
        <f t="shared" si="13"/>
        <v>6.0453537319512964</v>
      </c>
      <c r="E70" s="128">
        <v>10147470</v>
      </c>
      <c r="F70" s="129">
        <v>52933740</v>
      </c>
      <c r="G70" s="91">
        <f t="shared" si="11"/>
        <v>4.2164470552758475</v>
      </c>
      <c r="H70" s="627">
        <f t="shared" si="12"/>
        <v>0.10835061452656541</v>
      </c>
    </row>
    <row r="71" spans="1:8" x14ac:dyDescent="0.25">
      <c r="A71" s="463" t="s">
        <v>250</v>
      </c>
      <c r="B71" s="128">
        <v>13128160</v>
      </c>
      <c r="C71" s="129">
        <v>7245931</v>
      </c>
      <c r="D71" s="91">
        <f t="shared" si="13"/>
        <v>-0.44806195232233614</v>
      </c>
      <c r="E71" s="128">
        <v>51610941</v>
      </c>
      <c r="F71" s="129">
        <v>39130136</v>
      </c>
      <c r="G71" s="91">
        <f t="shared" si="11"/>
        <v>-0.24182479060011708</v>
      </c>
      <c r="H71" s="627">
        <f t="shared" si="12"/>
        <v>8.0095876129441829E-2</v>
      </c>
    </row>
    <row r="72" spans="1:8" x14ac:dyDescent="0.25">
      <c r="A72" s="463" t="s">
        <v>264</v>
      </c>
      <c r="B72" s="128">
        <v>1401585</v>
      </c>
      <c r="C72" s="129">
        <v>6576172</v>
      </c>
      <c r="D72" s="91">
        <f t="shared" si="13"/>
        <v>3.6919537523589367</v>
      </c>
      <c r="E72" s="128">
        <v>9245420</v>
      </c>
      <c r="F72" s="129">
        <v>33424776</v>
      </c>
      <c r="G72" s="91">
        <f t="shared" si="11"/>
        <v>2.6152793491263782</v>
      </c>
      <c r="H72" s="627">
        <f t="shared" si="12"/>
        <v>6.8417516314033255E-2</v>
      </c>
    </row>
    <row r="73" spans="1:8" x14ac:dyDescent="0.25">
      <c r="A73" s="463" t="s">
        <v>639</v>
      </c>
      <c r="B73" s="128">
        <v>0</v>
      </c>
      <c r="C73" s="129">
        <v>589173</v>
      </c>
      <c r="D73" s="91" t="s">
        <v>214</v>
      </c>
      <c r="E73" s="128">
        <v>7021944</v>
      </c>
      <c r="F73" s="129">
        <v>18963593</v>
      </c>
      <c r="G73" s="91">
        <f t="shared" si="11"/>
        <v>1.7006186605874385</v>
      </c>
      <c r="H73" s="627">
        <f t="shared" si="12"/>
        <v>3.8816772727218486E-2</v>
      </c>
    </row>
    <row r="74" spans="1:8" x14ac:dyDescent="0.25">
      <c r="A74" s="463" t="s">
        <v>274</v>
      </c>
      <c r="B74" s="128">
        <v>5301655</v>
      </c>
      <c r="C74" s="129">
        <v>2656077</v>
      </c>
      <c r="D74" s="91">
        <f t="shared" si="13"/>
        <v>-0.49900983749414096</v>
      </c>
      <c r="E74" s="128">
        <v>19471961</v>
      </c>
      <c r="F74" s="129">
        <v>14431025</v>
      </c>
      <c r="G74" s="91">
        <f t="shared" si="11"/>
        <v>-0.25888178391483019</v>
      </c>
      <c r="H74" s="627">
        <f t="shared" si="12"/>
        <v>2.9539012867751808E-2</v>
      </c>
    </row>
    <row r="75" spans="1:8" x14ac:dyDescent="0.25">
      <c r="A75" s="463" t="s">
        <v>288</v>
      </c>
      <c r="B75" s="128">
        <v>3551064</v>
      </c>
      <c r="C75" s="129">
        <v>1689902</v>
      </c>
      <c r="D75" s="91">
        <f t="shared" si="13"/>
        <v>-0.52411389938339603</v>
      </c>
      <c r="E75" s="128">
        <v>10833837</v>
      </c>
      <c r="F75" s="129">
        <v>12914830</v>
      </c>
      <c r="G75" s="91">
        <f t="shared" si="11"/>
        <v>0.19208273116902164</v>
      </c>
      <c r="H75" s="627">
        <f t="shared" si="12"/>
        <v>2.6435497794150248E-2</v>
      </c>
    </row>
    <row r="76" spans="1:8" x14ac:dyDescent="0.25">
      <c r="A76" s="463" t="s">
        <v>684</v>
      </c>
      <c r="B76" s="128">
        <v>154780</v>
      </c>
      <c r="C76" s="129">
        <v>472341</v>
      </c>
      <c r="D76" s="91">
        <f t="shared" si="13"/>
        <v>2.051692725158289</v>
      </c>
      <c r="E76" s="128">
        <v>5453857</v>
      </c>
      <c r="F76" s="129">
        <v>11917144</v>
      </c>
      <c r="G76" s="91">
        <f t="shared" si="11"/>
        <v>1.1850855275450018</v>
      </c>
      <c r="H76" s="628">
        <f t="shared" si="12"/>
        <v>2.4393324102955354E-2</v>
      </c>
    </row>
    <row r="77" spans="1:8" x14ac:dyDescent="0.25">
      <c r="A77" s="463" t="s">
        <v>262</v>
      </c>
      <c r="B77" s="128">
        <v>6994970</v>
      </c>
      <c r="C77" s="129">
        <v>984713</v>
      </c>
      <c r="D77" s="91">
        <f t="shared" si="13"/>
        <v>-0.85922555779367171</v>
      </c>
      <c r="E77" s="128">
        <v>47306507</v>
      </c>
      <c r="F77" s="129">
        <v>11779216</v>
      </c>
      <c r="G77" s="91">
        <f t="shared" si="11"/>
        <v>-0.75100220356578007</v>
      </c>
      <c r="H77" s="628">
        <f t="shared" si="12"/>
        <v>2.4110997867166608E-2</v>
      </c>
    </row>
    <row r="78" spans="1:8" x14ac:dyDescent="0.25">
      <c r="A78" s="230" t="s">
        <v>901</v>
      </c>
      <c r="B78" s="128">
        <v>11326959</v>
      </c>
      <c r="C78" s="129">
        <v>15149081</v>
      </c>
      <c r="D78" s="91">
        <f>C78/B78-1</f>
        <v>0.33743584663809578</v>
      </c>
      <c r="E78" s="128">
        <v>85459860</v>
      </c>
      <c r="F78" s="629">
        <v>89597225</v>
      </c>
      <c r="G78" s="91">
        <f t="shared" si="11"/>
        <v>4.841296253001115E-2</v>
      </c>
      <c r="H78" s="627">
        <f t="shared" si="12"/>
        <v>0.18339747746191654</v>
      </c>
    </row>
    <row r="79" spans="1:8" s="1" customFormat="1" ht="16.5" customHeight="1" thickBot="1" x14ac:dyDescent="0.3">
      <c r="A79" s="466" t="s">
        <v>0</v>
      </c>
      <c r="B79" s="467">
        <f>+B67+B55+B43+B31+B19+B7</f>
        <v>523830928</v>
      </c>
      <c r="C79" s="468">
        <f>+C67+C55+C43+C31+C19+C7</f>
        <v>812233898</v>
      </c>
      <c r="D79" s="131">
        <f>C79/B79-1</f>
        <v>0.5505649906948602</v>
      </c>
      <c r="E79" s="631">
        <f>+E7+E19+E31+E43+E55+E67</f>
        <v>2839037583</v>
      </c>
      <c r="F79" s="631">
        <f>+F7+F19+F31+F43+F55+F67</f>
        <v>4116712603</v>
      </c>
      <c r="G79" s="131">
        <f>F79/E79-1</f>
        <v>0.45003807897811821</v>
      </c>
      <c r="H79" s="632">
        <f>+F79/$F$79</f>
        <v>1</v>
      </c>
    </row>
    <row r="80" spans="1:8" s="1" customFormat="1" x14ac:dyDescent="0.25">
      <c r="B80" s="457"/>
      <c r="C80" s="457"/>
      <c r="D80" s="459"/>
      <c r="E80" s="633"/>
    </row>
    <row r="81" spans="1:8" s="1" customFormat="1" ht="62.25" customHeight="1" x14ac:dyDescent="0.25">
      <c r="A81" s="1163" t="s">
        <v>893</v>
      </c>
      <c r="B81" s="1163"/>
      <c r="C81" s="1163"/>
      <c r="D81" s="1163"/>
      <c r="E81" s="1163"/>
      <c r="F81" s="472"/>
      <c r="G81" s="472"/>
      <c r="H81" s="472"/>
    </row>
    <row r="82" spans="1:8" s="1" customFormat="1" x14ac:dyDescent="0.25">
      <c r="B82" s="469"/>
      <c r="C82" s="469"/>
      <c r="D82" s="441"/>
      <c r="E82" s="469"/>
    </row>
    <row r="83" spans="1:8" s="1" customFormat="1" x14ac:dyDescent="0.25">
      <c r="D83" s="441"/>
    </row>
    <row r="84" spans="1:8" s="1" customFormat="1" x14ac:dyDescent="0.25">
      <c r="D84" s="441"/>
    </row>
    <row r="85" spans="1:8" s="1" customFormat="1" x14ac:dyDescent="0.25">
      <c r="D85" s="441"/>
    </row>
    <row r="86" spans="1:8" s="1" customFormat="1" x14ac:dyDescent="0.25">
      <c r="D86" s="441"/>
    </row>
    <row r="87" spans="1:8" s="1" customFormat="1" x14ac:dyDescent="0.25">
      <c r="D87" s="441"/>
    </row>
    <row r="88" spans="1:8" s="1" customFormat="1" x14ac:dyDescent="0.25">
      <c r="D88" s="441"/>
    </row>
    <row r="89" spans="1:8" s="1" customFormat="1" x14ac:dyDescent="0.25">
      <c r="D89" s="441"/>
    </row>
    <row r="90" spans="1:8" s="1" customFormat="1" x14ac:dyDescent="0.25">
      <c r="D90" s="441"/>
    </row>
    <row r="91" spans="1:8" s="1" customFormat="1" x14ac:dyDescent="0.25">
      <c r="D91" s="441"/>
    </row>
    <row r="92" spans="1:8" s="1" customFormat="1" x14ac:dyDescent="0.25">
      <c r="D92" s="441"/>
    </row>
    <row r="93" spans="1:8" s="1" customFormat="1" x14ac:dyDescent="0.25">
      <c r="D93" s="441"/>
    </row>
    <row r="94" spans="1:8" s="1" customFormat="1" x14ac:dyDescent="0.25">
      <c r="D94" s="441"/>
    </row>
    <row r="95" spans="1:8" s="1" customFormat="1" x14ac:dyDescent="0.25">
      <c r="D95" s="441"/>
    </row>
    <row r="96" spans="1:8" s="1" customFormat="1" x14ac:dyDescent="0.25">
      <c r="D96" s="441"/>
    </row>
    <row r="97" spans="4:4" s="1" customFormat="1" x14ac:dyDescent="0.25">
      <c r="D97" s="441"/>
    </row>
    <row r="98" spans="4:4" s="1" customFormat="1" x14ac:dyDescent="0.25">
      <c r="D98" s="441"/>
    </row>
    <row r="99" spans="4:4" s="1" customFormat="1" x14ac:dyDescent="0.25">
      <c r="D99" s="441"/>
    </row>
    <row r="100" spans="4:4" s="1" customFormat="1" x14ac:dyDescent="0.25">
      <c r="D100" s="441"/>
    </row>
    <row r="101" spans="4:4" s="1" customFormat="1" x14ac:dyDescent="0.25">
      <c r="D101" s="441"/>
    </row>
    <row r="102" spans="4:4" s="1" customFormat="1" x14ac:dyDescent="0.25">
      <c r="D102" s="441"/>
    </row>
    <row r="103" spans="4:4" s="1" customFormat="1" x14ac:dyDescent="0.25">
      <c r="D103" s="441"/>
    </row>
    <row r="104" spans="4:4" s="1" customFormat="1" x14ac:dyDescent="0.25">
      <c r="D104" s="441"/>
    </row>
    <row r="105" spans="4:4" s="1" customFormat="1" x14ac:dyDescent="0.25">
      <c r="D105" s="441"/>
    </row>
    <row r="106" spans="4:4" s="1" customFormat="1" x14ac:dyDescent="0.25">
      <c r="D106" s="441"/>
    </row>
    <row r="107" spans="4:4" s="1" customFormat="1" x14ac:dyDescent="0.25">
      <c r="D107" s="441"/>
    </row>
    <row r="108" spans="4:4" s="1" customFormat="1" x14ac:dyDescent="0.25">
      <c r="D108" s="441"/>
    </row>
    <row r="109" spans="4:4" s="1" customFormat="1" x14ac:dyDescent="0.25">
      <c r="D109" s="441"/>
    </row>
    <row r="110" spans="4:4" s="1" customFormat="1" x14ac:dyDescent="0.25">
      <c r="D110" s="441"/>
    </row>
    <row r="111" spans="4:4" s="1" customFormat="1" x14ac:dyDescent="0.25">
      <c r="D111" s="441"/>
    </row>
    <row r="112" spans="4:4" s="1" customFormat="1" x14ac:dyDescent="0.25">
      <c r="D112" s="441"/>
    </row>
    <row r="113" spans="4:4" s="1" customFormat="1" x14ac:dyDescent="0.25">
      <c r="D113" s="441"/>
    </row>
    <row r="114" spans="4:4" s="1" customFormat="1" x14ac:dyDescent="0.25">
      <c r="D114" s="441"/>
    </row>
    <row r="115" spans="4:4" s="1" customFormat="1" x14ac:dyDescent="0.25">
      <c r="D115" s="441"/>
    </row>
    <row r="116" spans="4:4" s="1" customFormat="1" x14ac:dyDescent="0.25">
      <c r="D116" s="441"/>
    </row>
    <row r="117" spans="4:4" s="1" customFormat="1" x14ac:dyDescent="0.25">
      <c r="D117" s="441"/>
    </row>
    <row r="118" spans="4:4" s="1" customFormat="1" x14ac:dyDescent="0.25">
      <c r="D118" s="441"/>
    </row>
    <row r="119" spans="4:4" s="1" customFormat="1" x14ac:dyDescent="0.25">
      <c r="D119" s="441"/>
    </row>
    <row r="120" spans="4:4" s="1" customFormat="1" x14ac:dyDescent="0.25">
      <c r="D120" s="441"/>
    </row>
    <row r="121" spans="4:4" s="1" customFormat="1" x14ac:dyDescent="0.25">
      <c r="D121" s="441"/>
    </row>
    <row r="122" spans="4:4" s="1" customFormat="1" x14ac:dyDescent="0.25">
      <c r="D122" s="441"/>
    </row>
    <row r="123" spans="4:4" s="1" customFormat="1" x14ac:dyDescent="0.25">
      <c r="D123" s="441"/>
    </row>
    <row r="124" spans="4:4" s="1" customFormat="1" x14ac:dyDescent="0.25">
      <c r="D124" s="441"/>
    </row>
    <row r="125" spans="4:4" s="1" customFormat="1" x14ac:dyDescent="0.25">
      <c r="D125" s="441"/>
    </row>
    <row r="126" spans="4:4" s="1" customFormat="1" x14ac:dyDescent="0.25">
      <c r="D126" s="441"/>
    </row>
    <row r="127" spans="4:4" s="1" customFormat="1" x14ac:dyDescent="0.25">
      <c r="D127" s="441"/>
    </row>
    <row r="128" spans="4:4" s="1" customFormat="1" x14ac:dyDescent="0.25">
      <c r="D128" s="441"/>
    </row>
    <row r="129" spans="4:4" s="1" customFormat="1" x14ac:dyDescent="0.25">
      <c r="D129" s="441"/>
    </row>
    <row r="130" spans="4:4" s="1" customFormat="1" x14ac:dyDescent="0.25">
      <c r="D130" s="441"/>
    </row>
    <row r="131" spans="4:4" s="1" customFormat="1" x14ac:dyDescent="0.25">
      <c r="D131" s="441"/>
    </row>
    <row r="132" spans="4:4" s="1" customFormat="1" x14ac:dyDescent="0.25">
      <c r="D132" s="441"/>
    </row>
    <row r="133" spans="4:4" s="1" customFormat="1" x14ac:dyDescent="0.25">
      <c r="D133" s="441"/>
    </row>
    <row r="134" spans="4:4" s="1" customFormat="1" x14ac:dyDescent="0.25">
      <c r="D134" s="441"/>
    </row>
    <row r="135" spans="4:4" s="1" customFormat="1" x14ac:dyDescent="0.25">
      <c r="D135" s="441"/>
    </row>
    <row r="136" spans="4:4" s="1" customFormat="1" x14ac:dyDescent="0.25">
      <c r="D136" s="441"/>
    </row>
    <row r="137" spans="4:4" s="1" customFormat="1" x14ac:dyDescent="0.25">
      <c r="D137" s="441"/>
    </row>
    <row r="138" spans="4:4" s="1" customFormat="1" x14ac:dyDescent="0.25">
      <c r="D138" s="441"/>
    </row>
    <row r="139" spans="4:4" s="1" customFormat="1" x14ac:dyDescent="0.25">
      <c r="D139" s="441"/>
    </row>
    <row r="140" spans="4:4" s="1" customFormat="1" x14ac:dyDescent="0.25">
      <c r="D140" s="441"/>
    </row>
    <row r="141" spans="4:4" s="1" customFormat="1" x14ac:dyDescent="0.25">
      <c r="D141" s="441"/>
    </row>
    <row r="142" spans="4:4" s="1" customFormat="1" x14ac:dyDescent="0.25">
      <c r="D142" s="441"/>
    </row>
    <row r="143" spans="4:4" s="1" customFormat="1" x14ac:dyDescent="0.25">
      <c r="D143" s="441"/>
    </row>
    <row r="144" spans="4:4" s="1" customFormat="1" x14ac:dyDescent="0.25">
      <c r="D144" s="441"/>
    </row>
    <row r="145" spans="4:4" s="1" customFormat="1" x14ac:dyDescent="0.25">
      <c r="D145" s="441"/>
    </row>
    <row r="146" spans="4:4" s="1" customFormat="1" x14ac:dyDescent="0.25">
      <c r="D146" s="441"/>
    </row>
    <row r="147" spans="4:4" s="1" customFormat="1" x14ac:dyDescent="0.25">
      <c r="D147" s="441"/>
    </row>
    <row r="148" spans="4:4" s="1" customFormat="1" x14ac:dyDescent="0.25">
      <c r="D148" s="441"/>
    </row>
    <row r="149" spans="4:4" s="1" customFormat="1" x14ac:dyDescent="0.25">
      <c r="D149" s="441"/>
    </row>
    <row r="150" spans="4:4" s="1" customFormat="1" x14ac:dyDescent="0.25">
      <c r="D150" s="441"/>
    </row>
    <row r="151" spans="4:4" s="1" customFormat="1" x14ac:dyDescent="0.25">
      <c r="D151" s="441"/>
    </row>
    <row r="152" spans="4:4" s="1" customFormat="1" x14ac:dyDescent="0.25">
      <c r="D152" s="441"/>
    </row>
    <row r="153" spans="4:4" s="1" customFormat="1" x14ac:dyDescent="0.25">
      <c r="D153" s="441"/>
    </row>
    <row r="154" spans="4:4" s="1" customFormat="1" x14ac:dyDescent="0.25">
      <c r="D154" s="441"/>
    </row>
    <row r="155" spans="4:4" s="1" customFormat="1" x14ac:dyDescent="0.25">
      <c r="D155" s="441"/>
    </row>
    <row r="156" spans="4:4" s="1" customFormat="1" x14ac:dyDescent="0.25">
      <c r="D156" s="441"/>
    </row>
    <row r="157" spans="4:4" s="1" customFormat="1" x14ac:dyDescent="0.25">
      <c r="D157" s="441"/>
    </row>
    <row r="158" spans="4:4" s="1" customFormat="1" x14ac:dyDescent="0.25">
      <c r="D158" s="441"/>
    </row>
    <row r="159" spans="4:4" s="1" customFormat="1" x14ac:dyDescent="0.25">
      <c r="D159" s="441"/>
    </row>
    <row r="160" spans="4:4" s="1" customFormat="1" x14ac:dyDescent="0.25">
      <c r="D160" s="441"/>
    </row>
    <row r="161" spans="4:4" s="1" customFormat="1" x14ac:dyDescent="0.25">
      <c r="D161" s="441"/>
    </row>
    <row r="162" spans="4:4" s="1" customFormat="1" x14ac:dyDescent="0.25">
      <c r="D162" s="441"/>
    </row>
    <row r="163" spans="4:4" s="1" customFormat="1" x14ac:dyDescent="0.25">
      <c r="D163" s="441"/>
    </row>
    <row r="164" spans="4:4" s="1" customFormat="1" x14ac:dyDescent="0.25">
      <c r="D164" s="441"/>
    </row>
    <row r="165" spans="4:4" s="1" customFormat="1" x14ac:dyDescent="0.25">
      <c r="D165" s="441"/>
    </row>
    <row r="166" spans="4:4" s="1" customFormat="1" x14ac:dyDescent="0.25">
      <c r="D166" s="441"/>
    </row>
    <row r="167" spans="4:4" s="1" customFormat="1" x14ac:dyDescent="0.25">
      <c r="D167" s="441"/>
    </row>
    <row r="168" spans="4:4" s="1" customFormat="1" x14ac:dyDescent="0.25">
      <c r="D168" s="441"/>
    </row>
    <row r="169" spans="4:4" s="1" customFormat="1" x14ac:dyDescent="0.25">
      <c r="D169" s="441"/>
    </row>
    <row r="170" spans="4:4" s="1" customFormat="1" x14ac:dyDescent="0.25">
      <c r="D170" s="441"/>
    </row>
    <row r="171" spans="4:4" s="1" customFormat="1" x14ac:dyDescent="0.25">
      <c r="D171" s="441"/>
    </row>
    <row r="172" spans="4:4" s="1" customFormat="1" x14ac:dyDescent="0.25">
      <c r="D172" s="441"/>
    </row>
    <row r="173" spans="4:4" s="1" customFormat="1" x14ac:dyDescent="0.25">
      <c r="D173" s="441"/>
    </row>
    <row r="174" spans="4:4" s="1" customFormat="1" x14ac:dyDescent="0.25">
      <c r="D174" s="441"/>
    </row>
    <row r="175" spans="4:4" s="1" customFormat="1" x14ac:dyDescent="0.25">
      <c r="D175" s="441"/>
    </row>
    <row r="176" spans="4:4" s="1" customFormat="1" x14ac:dyDescent="0.25">
      <c r="D176" s="441"/>
    </row>
    <row r="177" spans="4:4" s="1" customFormat="1" x14ac:dyDescent="0.25">
      <c r="D177" s="441"/>
    </row>
    <row r="178" spans="4:4" s="1" customFormat="1" x14ac:dyDescent="0.25">
      <c r="D178" s="441"/>
    </row>
    <row r="179" spans="4:4" s="1" customFormat="1" x14ac:dyDescent="0.25">
      <c r="D179" s="441"/>
    </row>
    <row r="180" spans="4:4" s="1" customFormat="1" x14ac:dyDescent="0.25">
      <c r="D180" s="441"/>
    </row>
    <row r="181" spans="4:4" s="1" customFormat="1" x14ac:dyDescent="0.25">
      <c r="D181" s="441"/>
    </row>
    <row r="182" spans="4:4" s="1" customFormat="1" x14ac:dyDescent="0.25">
      <c r="D182" s="441"/>
    </row>
    <row r="183" spans="4:4" s="1" customFormat="1" x14ac:dyDescent="0.25">
      <c r="D183" s="441"/>
    </row>
    <row r="184" spans="4:4" s="1" customFormat="1" x14ac:dyDescent="0.25">
      <c r="D184" s="441"/>
    </row>
    <row r="185" spans="4:4" s="1" customFormat="1" x14ac:dyDescent="0.25">
      <c r="D185" s="441"/>
    </row>
    <row r="186" spans="4:4" s="1" customFormat="1" x14ac:dyDescent="0.25">
      <c r="D186" s="441"/>
    </row>
    <row r="187" spans="4:4" s="1" customFormat="1" x14ac:dyDescent="0.25">
      <c r="D187" s="441"/>
    </row>
    <row r="188" spans="4:4" s="1" customFormat="1" x14ac:dyDescent="0.25">
      <c r="D188" s="441"/>
    </row>
    <row r="189" spans="4:4" s="1" customFormat="1" x14ac:dyDescent="0.25">
      <c r="D189" s="441"/>
    </row>
    <row r="190" spans="4:4" s="1" customFormat="1" x14ac:dyDescent="0.25">
      <c r="D190" s="441"/>
    </row>
    <row r="191" spans="4:4" s="1" customFormat="1" x14ac:dyDescent="0.25">
      <c r="D191" s="441"/>
    </row>
    <row r="192" spans="4:4" s="1" customFormat="1" x14ac:dyDescent="0.25">
      <c r="D192" s="441"/>
    </row>
    <row r="193" spans="4:4" s="1" customFormat="1" x14ac:dyDescent="0.25">
      <c r="D193" s="441"/>
    </row>
    <row r="194" spans="4:4" s="1" customFormat="1" x14ac:dyDescent="0.25">
      <c r="D194" s="441"/>
    </row>
    <row r="195" spans="4:4" s="1" customFormat="1" x14ac:dyDescent="0.25">
      <c r="D195" s="441"/>
    </row>
    <row r="196" spans="4:4" s="1" customFormat="1" x14ac:dyDescent="0.25">
      <c r="D196" s="441"/>
    </row>
    <row r="197" spans="4:4" s="1" customFormat="1" x14ac:dyDescent="0.25">
      <c r="D197" s="441"/>
    </row>
    <row r="198" spans="4:4" s="1" customFormat="1" x14ac:dyDescent="0.25">
      <c r="D198" s="441"/>
    </row>
    <row r="199" spans="4:4" s="1" customFormat="1" x14ac:dyDescent="0.25">
      <c r="D199" s="441"/>
    </row>
    <row r="200" spans="4:4" s="1" customFormat="1" x14ac:dyDescent="0.25">
      <c r="D200" s="441"/>
    </row>
    <row r="201" spans="4:4" s="1" customFormat="1" x14ac:dyDescent="0.25">
      <c r="D201" s="441"/>
    </row>
    <row r="202" spans="4:4" s="1" customFormat="1" x14ac:dyDescent="0.25">
      <c r="D202" s="441"/>
    </row>
    <row r="203" spans="4:4" s="1" customFormat="1" x14ac:dyDescent="0.25">
      <c r="D203" s="441"/>
    </row>
    <row r="204" spans="4:4" s="1" customFormat="1" x14ac:dyDescent="0.25">
      <c r="D204" s="441"/>
    </row>
    <row r="205" spans="4:4" s="1" customFormat="1" x14ac:dyDescent="0.25">
      <c r="D205" s="441"/>
    </row>
    <row r="206" spans="4:4" s="1" customFormat="1" x14ac:dyDescent="0.25">
      <c r="D206" s="441"/>
    </row>
    <row r="207" spans="4:4" s="1" customFormat="1" x14ac:dyDescent="0.25">
      <c r="D207" s="441"/>
    </row>
    <row r="208" spans="4:4" s="1" customFormat="1" x14ac:dyDescent="0.25">
      <c r="D208" s="441"/>
    </row>
    <row r="209" spans="4:4" s="1" customFormat="1" x14ac:dyDescent="0.25">
      <c r="D209" s="441"/>
    </row>
    <row r="210" spans="4:4" s="1" customFormat="1" x14ac:dyDescent="0.25">
      <c r="D210" s="441"/>
    </row>
    <row r="211" spans="4:4" s="1" customFormat="1" x14ac:dyDescent="0.25">
      <c r="D211" s="441"/>
    </row>
    <row r="212" spans="4:4" s="1" customFormat="1" x14ac:dyDescent="0.25">
      <c r="D212" s="441"/>
    </row>
    <row r="213" spans="4:4" s="1" customFormat="1" x14ac:dyDescent="0.25">
      <c r="D213" s="441"/>
    </row>
    <row r="214" spans="4:4" s="1" customFormat="1" x14ac:dyDescent="0.25">
      <c r="D214" s="441"/>
    </row>
    <row r="215" spans="4:4" s="1" customFormat="1" x14ac:dyDescent="0.25">
      <c r="D215" s="441"/>
    </row>
    <row r="216" spans="4:4" s="1" customFormat="1" x14ac:dyDescent="0.25">
      <c r="D216" s="441"/>
    </row>
    <row r="217" spans="4:4" s="1" customFormat="1" x14ac:dyDescent="0.25">
      <c r="D217" s="441"/>
    </row>
    <row r="218" spans="4:4" s="1" customFormat="1" x14ac:dyDescent="0.25">
      <c r="D218" s="441"/>
    </row>
    <row r="219" spans="4:4" s="1" customFormat="1" x14ac:dyDescent="0.25">
      <c r="D219" s="441"/>
    </row>
    <row r="220" spans="4:4" s="1" customFormat="1" x14ac:dyDescent="0.25">
      <c r="D220" s="441"/>
    </row>
    <row r="221" spans="4:4" s="1" customFormat="1" x14ac:dyDescent="0.25">
      <c r="D221" s="441"/>
    </row>
    <row r="222" spans="4:4" s="1" customFormat="1" x14ac:dyDescent="0.25">
      <c r="D222" s="441"/>
    </row>
    <row r="223" spans="4:4" s="1" customFormat="1" x14ac:dyDescent="0.25">
      <c r="D223" s="441"/>
    </row>
    <row r="224" spans="4:4" s="1" customFormat="1" x14ac:dyDescent="0.25">
      <c r="D224" s="441"/>
    </row>
    <row r="225" spans="4:4" s="1" customFormat="1" x14ac:dyDescent="0.25">
      <c r="D225" s="441"/>
    </row>
    <row r="226" spans="4:4" s="1" customFormat="1" x14ac:dyDescent="0.25">
      <c r="D226" s="441"/>
    </row>
    <row r="227" spans="4:4" s="1" customFormat="1" x14ac:dyDescent="0.25">
      <c r="D227" s="441"/>
    </row>
    <row r="228" spans="4:4" s="1" customFormat="1" x14ac:dyDescent="0.25">
      <c r="D228" s="441"/>
    </row>
    <row r="229" spans="4:4" s="1" customFormat="1" x14ac:dyDescent="0.25">
      <c r="D229" s="441"/>
    </row>
    <row r="230" spans="4:4" s="1" customFormat="1" x14ac:dyDescent="0.25">
      <c r="D230" s="441"/>
    </row>
    <row r="231" spans="4:4" s="1" customFormat="1" x14ac:dyDescent="0.25">
      <c r="D231" s="441"/>
    </row>
    <row r="232" spans="4:4" s="1" customFormat="1" x14ac:dyDescent="0.25">
      <c r="D232" s="441"/>
    </row>
    <row r="233" spans="4:4" s="1" customFormat="1" x14ac:dyDescent="0.25">
      <c r="D233" s="441"/>
    </row>
    <row r="234" spans="4:4" s="1" customFormat="1" x14ac:dyDescent="0.25">
      <c r="D234" s="441"/>
    </row>
    <row r="235" spans="4:4" s="1" customFormat="1" x14ac:dyDescent="0.25">
      <c r="D235" s="441"/>
    </row>
    <row r="236" spans="4:4" s="1" customFormat="1" x14ac:dyDescent="0.25">
      <c r="D236" s="441"/>
    </row>
    <row r="237" spans="4:4" s="1" customFormat="1" x14ac:dyDescent="0.25">
      <c r="D237" s="441"/>
    </row>
    <row r="238" spans="4:4" s="1" customFormat="1" x14ac:dyDescent="0.25">
      <c r="D238" s="441"/>
    </row>
    <row r="239" spans="4:4" s="1" customFormat="1" x14ac:dyDescent="0.25">
      <c r="D239" s="441"/>
    </row>
    <row r="240" spans="4:4" s="1" customFormat="1" x14ac:dyDescent="0.25">
      <c r="D240" s="441"/>
    </row>
    <row r="241" spans="4:4" s="1" customFormat="1" x14ac:dyDescent="0.25">
      <c r="D241" s="441"/>
    </row>
    <row r="242" spans="4:4" s="1" customFormat="1" x14ac:dyDescent="0.25">
      <c r="D242" s="441"/>
    </row>
    <row r="243" spans="4:4" s="1" customFormat="1" x14ac:dyDescent="0.25">
      <c r="D243" s="441"/>
    </row>
    <row r="244" spans="4:4" s="1" customFormat="1" x14ac:dyDescent="0.25">
      <c r="D244" s="441"/>
    </row>
    <row r="245" spans="4:4" s="1" customFormat="1" x14ac:dyDescent="0.25">
      <c r="D245" s="441"/>
    </row>
    <row r="246" spans="4:4" s="1" customFormat="1" x14ac:dyDescent="0.25">
      <c r="D246" s="441"/>
    </row>
    <row r="247" spans="4:4" s="1" customFormat="1" x14ac:dyDescent="0.25">
      <c r="D247" s="441"/>
    </row>
    <row r="248" spans="4:4" s="1" customFormat="1" x14ac:dyDescent="0.25">
      <c r="D248" s="441"/>
    </row>
    <row r="249" spans="4:4" s="1" customFormat="1" x14ac:dyDescent="0.25">
      <c r="D249" s="441"/>
    </row>
    <row r="250" spans="4:4" s="1" customFormat="1" x14ac:dyDescent="0.25">
      <c r="D250" s="441"/>
    </row>
    <row r="251" spans="4:4" s="1" customFormat="1" x14ac:dyDescent="0.25">
      <c r="D251" s="441"/>
    </row>
    <row r="252" spans="4:4" s="1" customFormat="1" x14ac:dyDescent="0.25">
      <c r="D252" s="441"/>
    </row>
    <row r="253" spans="4:4" s="1" customFormat="1" x14ac:dyDescent="0.25">
      <c r="D253" s="441"/>
    </row>
    <row r="254" spans="4:4" s="1" customFormat="1" x14ac:dyDescent="0.25">
      <c r="D254" s="441"/>
    </row>
    <row r="255" spans="4:4" s="1" customFormat="1" x14ac:dyDescent="0.25">
      <c r="D255" s="441"/>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5813-CC61-47C0-92AA-8D3D06194C93}">
  <sheetPr codeName="Hoja15">
    <tabColor rgb="FF002060"/>
  </sheetPr>
  <dimension ref="A1:P69"/>
  <sheetViews>
    <sheetView showGridLines="0" view="pageBreakPreview" zoomScaleNormal="100" zoomScaleSheetLayoutView="100" workbookViewId="0"/>
  </sheetViews>
  <sheetFormatPr baseColWidth="10" defaultColWidth="11.42578125" defaultRowHeight="12.75" x14ac:dyDescent="0.2"/>
  <cols>
    <col min="1" max="1" width="9.7109375" style="5" customWidth="1"/>
    <col min="2" max="2" width="11.5703125" style="5" customWidth="1"/>
    <col min="3" max="3" width="14.5703125" style="5" customWidth="1"/>
    <col min="4" max="8" width="14" style="5" customWidth="1"/>
    <col min="9" max="9" width="19.140625" style="5" customWidth="1"/>
    <col min="10" max="10" width="10.42578125" style="5" customWidth="1"/>
    <col min="11" max="11" width="14" style="14" customWidth="1"/>
    <col min="12" max="14" width="14" style="5" customWidth="1"/>
    <col min="15" max="15" width="3.7109375" style="5" customWidth="1"/>
    <col min="16" max="16384" width="11.42578125" style="5"/>
  </cols>
  <sheetData>
    <row r="1" spans="1:16" x14ac:dyDescent="0.2">
      <c r="A1" s="77" t="s">
        <v>327</v>
      </c>
      <c r="B1" s="170"/>
      <c r="C1" s="170"/>
      <c r="D1" s="171"/>
      <c r="E1" s="172"/>
      <c r="F1" s="172"/>
      <c r="G1" s="98"/>
      <c r="H1" s="98"/>
    </row>
    <row r="2" spans="1:16" ht="15.75" x14ac:dyDescent="0.2">
      <c r="A2" s="1170" t="s">
        <v>328</v>
      </c>
      <c r="B2" s="1170"/>
      <c r="C2" s="1170"/>
      <c r="D2" s="1170"/>
      <c r="E2" s="172"/>
      <c r="F2" s="172"/>
      <c r="G2" s="98"/>
      <c r="H2" s="98"/>
    </row>
    <row r="3" spans="1:16" x14ac:dyDescent="0.2">
      <c r="A3" s="173"/>
      <c r="B3" s="173"/>
      <c r="C3" s="173"/>
      <c r="D3" s="173"/>
      <c r="E3" s="172"/>
      <c r="F3" s="172"/>
      <c r="G3" s="98"/>
      <c r="H3" s="98"/>
    </row>
    <row r="4" spans="1:16" ht="15" customHeight="1" x14ac:dyDescent="0.25">
      <c r="A4" s="1171" t="s">
        <v>329</v>
      </c>
      <c r="B4" s="1171"/>
      <c r="C4" s="1171"/>
      <c r="D4" s="1171"/>
      <c r="F4" s="110" t="s">
        <v>908</v>
      </c>
      <c r="G4" s="110"/>
      <c r="H4" s="110"/>
      <c r="J4" s="174"/>
      <c r="L4"/>
      <c r="M4"/>
      <c r="N4"/>
      <c r="O4"/>
    </row>
    <row r="5" spans="1:16" ht="15" x14ac:dyDescent="0.25">
      <c r="A5" s="193" t="s">
        <v>179</v>
      </c>
      <c r="B5" s="175" t="s">
        <v>330</v>
      </c>
      <c r="C5" s="175" t="s">
        <v>331</v>
      </c>
      <c r="D5" s="175" t="s">
        <v>0</v>
      </c>
      <c r="F5" s="73" t="s">
        <v>166</v>
      </c>
      <c r="G5" s="228" t="s">
        <v>360</v>
      </c>
      <c r="H5" s="228" t="s">
        <v>361</v>
      </c>
      <c r="I5" s="74" t="s">
        <v>362</v>
      </c>
      <c r="J5" s="74" t="s">
        <v>461</v>
      </c>
      <c r="K5" s="176"/>
      <c r="L5"/>
      <c r="M5"/>
      <c r="N5"/>
      <c r="O5"/>
    </row>
    <row r="6" spans="1:16" ht="15" x14ac:dyDescent="0.25">
      <c r="A6" s="121">
        <v>2015</v>
      </c>
      <c r="B6" s="407">
        <v>74023</v>
      </c>
      <c r="C6" s="407">
        <v>109334</v>
      </c>
      <c r="D6" s="408">
        <f t="shared" ref="D6:D15" si="0">+B6+C6</f>
        <v>183357</v>
      </c>
      <c r="E6" s="14"/>
      <c r="F6" s="5" t="s">
        <v>218</v>
      </c>
      <c r="G6" s="14">
        <v>40882</v>
      </c>
      <c r="H6" s="14">
        <v>3604</v>
      </c>
      <c r="I6" s="14">
        <v>44486</v>
      </c>
      <c r="J6" s="177">
        <f t="shared" ref="J6:J29" si="1">I6/$I$31</f>
        <v>0.15144582660974595</v>
      </c>
      <c r="K6" s="412"/>
      <c r="N6"/>
      <c r="O6"/>
    </row>
    <row r="7" spans="1:16" ht="15" x14ac:dyDescent="0.25">
      <c r="A7" s="121">
        <v>2016</v>
      </c>
      <c r="B7" s="407">
        <v>75038</v>
      </c>
      <c r="C7" s="407">
        <v>97626</v>
      </c>
      <c r="D7" s="408">
        <f t="shared" si="0"/>
        <v>172664</v>
      </c>
      <c r="E7" s="14"/>
      <c r="F7" s="5" t="s">
        <v>222</v>
      </c>
      <c r="G7" s="14">
        <v>22203</v>
      </c>
      <c r="H7" s="14">
        <v>3059</v>
      </c>
      <c r="I7" s="14">
        <v>25262</v>
      </c>
      <c r="J7" s="177">
        <f t="shared" si="1"/>
        <v>8.6000640017430269E-2</v>
      </c>
      <c r="K7" s="412"/>
      <c r="N7"/>
      <c r="O7"/>
    </row>
    <row r="8" spans="1:16" ht="15" x14ac:dyDescent="0.25">
      <c r="A8" s="121">
        <v>2017</v>
      </c>
      <c r="B8" s="407">
        <v>80588</v>
      </c>
      <c r="C8" s="407">
        <v>102104</v>
      </c>
      <c r="D8" s="408">
        <f t="shared" si="0"/>
        <v>182692</v>
      </c>
      <c r="E8" s="14"/>
      <c r="F8" s="5" t="s">
        <v>231</v>
      </c>
      <c r="G8" s="14">
        <v>23403</v>
      </c>
      <c r="H8" s="14">
        <v>1180</v>
      </c>
      <c r="I8" s="14">
        <v>24583</v>
      </c>
      <c r="J8" s="177">
        <f t="shared" si="1"/>
        <v>8.3689087702814038E-2</v>
      </c>
      <c r="K8" s="412"/>
      <c r="L8"/>
      <c r="M8"/>
      <c r="N8"/>
      <c r="O8"/>
      <c r="P8"/>
    </row>
    <row r="9" spans="1:16" ht="15" x14ac:dyDescent="0.25">
      <c r="A9" s="6">
        <v>2018</v>
      </c>
      <c r="B9" s="407">
        <v>86808</v>
      </c>
      <c r="C9" s="407">
        <v>109061</v>
      </c>
      <c r="D9" s="408">
        <f t="shared" si="0"/>
        <v>195869</v>
      </c>
      <c r="E9" s="14"/>
      <c r="F9" s="5" t="s">
        <v>224</v>
      </c>
      <c r="G9" s="14">
        <v>22307</v>
      </c>
      <c r="H9" s="14">
        <v>1727</v>
      </c>
      <c r="I9" s="14">
        <v>24034</v>
      </c>
      <c r="J9" s="177">
        <f t="shared" si="1"/>
        <v>8.182010063252787E-2</v>
      </c>
      <c r="K9" s="412"/>
      <c r="L9"/>
      <c r="M9"/>
      <c r="N9"/>
      <c r="O9"/>
      <c r="P9"/>
    </row>
    <row r="10" spans="1:16" ht="15" x14ac:dyDescent="0.25">
      <c r="A10" s="6">
        <v>2019</v>
      </c>
      <c r="B10" s="407">
        <v>83216</v>
      </c>
      <c r="C10" s="407">
        <v>98328</v>
      </c>
      <c r="D10" s="408">
        <f t="shared" si="0"/>
        <v>181544</v>
      </c>
      <c r="E10" s="14"/>
      <c r="F10" s="5" t="s">
        <v>228</v>
      </c>
      <c r="G10" s="14">
        <v>22819</v>
      </c>
      <c r="H10" s="14">
        <v>1040</v>
      </c>
      <c r="I10" s="14">
        <v>23859</v>
      </c>
      <c r="J10" s="183">
        <f t="shared" si="1"/>
        <v>8.1224339726698944E-2</v>
      </c>
      <c r="K10" s="412"/>
      <c r="L10"/>
      <c r="M10"/>
      <c r="N10"/>
      <c r="O10"/>
      <c r="P10"/>
    </row>
    <row r="11" spans="1:16" ht="15" x14ac:dyDescent="0.25">
      <c r="A11" s="178">
        <v>2020</v>
      </c>
      <c r="B11" s="407">
        <v>62178</v>
      </c>
      <c r="C11" s="407">
        <v>115970</v>
      </c>
      <c r="D11" s="408">
        <f t="shared" si="0"/>
        <v>178148</v>
      </c>
      <c r="E11" s="14"/>
      <c r="F11" s="5" t="s">
        <v>219</v>
      </c>
      <c r="G11" s="14">
        <v>21344</v>
      </c>
      <c r="H11" s="14">
        <v>2332</v>
      </c>
      <c r="I11" s="14">
        <v>23676</v>
      </c>
      <c r="J11" s="183">
        <f t="shared" si="1"/>
        <v>8.0601344036603545E-2</v>
      </c>
      <c r="K11" s="412"/>
      <c r="L11"/>
      <c r="M11"/>
      <c r="N11"/>
      <c r="O11"/>
      <c r="P11"/>
    </row>
    <row r="12" spans="1:16" ht="15" x14ac:dyDescent="0.25">
      <c r="A12" s="178">
        <v>2021</v>
      </c>
      <c r="B12" s="407">
        <v>64651</v>
      </c>
      <c r="C12" s="407">
        <v>152670</v>
      </c>
      <c r="D12" s="408">
        <f t="shared" si="0"/>
        <v>217321</v>
      </c>
      <c r="E12" s="14"/>
      <c r="F12" s="5" t="s">
        <v>216</v>
      </c>
      <c r="G12" s="14">
        <v>19473</v>
      </c>
      <c r="H12" s="14">
        <v>2210</v>
      </c>
      <c r="I12" s="14">
        <v>21683</v>
      </c>
      <c r="J12" s="177">
        <f t="shared" si="1"/>
        <v>7.3816478406220423E-2</v>
      </c>
      <c r="K12" s="412"/>
      <c r="L12"/>
      <c r="M12"/>
      <c r="N12"/>
      <c r="O12"/>
      <c r="P12"/>
    </row>
    <row r="13" spans="1:16" ht="15" x14ac:dyDescent="0.25">
      <c r="A13" s="6">
        <v>2022</v>
      </c>
      <c r="B13" s="407">
        <v>69021</v>
      </c>
      <c r="C13" s="407">
        <v>163169</v>
      </c>
      <c r="D13" s="408">
        <f t="shared" si="0"/>
        <v>232190</v>
      </c>
      <c r="E13" s="14"/>
      <c r="F13" s="5" t="s">
        <v>217</v>
      </c>
      <c r="G13" s="14">
        <v>17070</v>
      </c>
      <c r="H13" s="14">
        <v>1410</v>
      </c>
      <c r="I13" s="14">
        <v>18480</v>
      </c>
      <c r="J13" s="183">
        <f t="shared" si="1"/>
        <v>6.2912351655534451E-2</v>
      </c>
      <c r="K13" s="412"/>
      <c r="L13"/>
      <c r="M13" s="407"/>
      <c r="N13" s="407"/>
      <c r="O13"/>
      <c r="P13"/>
    </row>
    <row r="14" spans="1:16" ht="15" x14ac:dyDescent="0.25">
      <c r="A14" s="6">
        <v>2023</v>
      </c>
      <c r="B14" s="407">
        <v>70795</v>
      </c>
      <c r="C14" s="407">
        <v>155442</v>
      </c>
      <c r="D14" s="408">
        <f t="shared" si="0"/>
        <v>226237</v>
      </c>
      <c r="E14" s="100"/>
      <c r="F14" s="5" t="s">
        <v>237</v>
      </c>
      <c r="G14" s="14">
        <v>16707</v>
      </c>
      <c r="H14" s="14">
        <v>1685</v>
      </c>
      <c r="I14" s="14">
        <v>18392</v>
      </c>
      <c r="J14" s="183">
        <f t="shared" si="1"/>
        <v>6.2612769028603327E-2</v>
      </c>
      <c r="K14" s="412"/>
      <c r="L14"/>
      <c r="M14" s="407"/>
      <c r="N14" s="407"/>
      <c r="O14"/>
      <c r="P14"/>
    </row>
    <row r="15" spans="1:16" ht="15" x14ac:dyDescent="0.25">
      <c r="A15" s="6">
        <v>2024</v>
      </c>
      <c r="B15" s="407">
        <v>73295</v>
      </c>
      <c r="C15" s="407">
        <v>166359</v>
      </c>
      <c r="D15" s="408">
        <f t="shared" si="0"/>
        <v>239654</v>
      </c>
      <c r="E15" s="100"/>
      <c r="F15" s="5" t="s">
        <v>275</v>
      </c>
      <c r="G15" s="14">
        <v>15172</v>
      </c>
      <c r="H15" s="14">
        <v>1890</v>
      </c>
      <c r="I15" s="14">
        <v>17062</v>
      </c>
      <c r="J15" s="177">
        <f t="shared" si="1"/>
        <v>5.8084986144303505E-2</v>
      </c>
      <c r="K15" s="412"/>
      <c r="L15" s="407"/>
      <c r="M15"/>
      <c r="N15"/>
      <c r="O15"/>
      <c r="P15"/>
    </row>
    <row r="16" spans="1:16" ht="15" x14ac:dyDescent="0.25">
      <c r="A16" s="6">
        <v>2025</v>
      </c>
      <c r="B16" s="407">
        <v>76438.666666666672</v>
      </c>
      <c r="C16" s="407">
        <v>189872.5</v>
      </c>
      <c r="D16" s="408">
        <f>+B16+C16</f>
        <v>266311.16666666669</v>
      </c>
      <c r="E16" s="179"/>
      <c r="F16" s="5" t="s">
        <v>236</v>
      </c>
      <c r="G16" s="14">
        <v>11215</v>
      </c>
      <c r="H16" s="14">
        <v>1479</v>
      </c>
      <c r="I16" s="14">
        <v>12694</v>
      </c>
      <c r="J16" s="177">
        <f t="shared" si="1"/>
        <v>4.321479393481354E-2</v>
      </c>
      <c r="K16" s="412"/>
      <c r="L16" s="407"/>
      <c r="M16"/>
      <c r="N16"/>
      <c r="O16"/>
      <c r="P16"/>
    </row>
    <row r="17" spans="1:16" ht="15" x14ac:dyDescent="0.25">
      <c r="A17" s="102" t="s">
        <v>762</v>
      </c>
      <c r="B17" s="409">
        <f>AVERAGE(B18:B26)</f>
        <v>79073.71428571429</v>
      </c>
      <c r="C17" s="409">
        <f>AVERAGE(C18:C26)</f>
        <v>205793.28571428571</v>
      </c>
      <c r="D17" s="410">
        <f>+B17+C17</f>
        <v>284867</v>
      </c>
      <c r="E17" s="1116">
        <f>+D17/D16-1</f>
        <v>6.967726350190584E-2</v>
      </c>
      <c r="F17" s="5" t="s">
        <v>229</v>
      </c>
      <c r="G17" s="14">
        <v>8672</v>
      </c>
      <c r="H17" s="14">
        <v>946</v>
      </c>
      <c r="I17" s="14">
        <v>9618</v>
      </c>
      <c r="J17" s="177">
        <f t="shared" si="1"/>
        <v>3.2743019384357704E-2</v>
      </c>
      <c r="K17" s="407"/>
      <c r="L17"/>
      <c r="M17"/>
      <c r="N17"/>
      <c r="O17"/>
      <c r="P17"/>
    </row>
    <row r="18" spans="1:16" ht="15" x14ac:dyDescent="0.25">
      <c r="A18" s="180" t="s">
        <v>180</v>
      </c>
      <c r="B18" s="407">
        <v>79247</v>
      </c>
      <c r="C18" s="407">
        <v>198498</v>
      </c>
      <c r="D18" s="408">
        <f t="shared" ref="D18:D24" si="2">+B18+C18</f>
        <v>277745</v>
      </c>
      <c r="E18" s="179"/>
      <c r="F18" s="5" t="s">
        <v>232</v>
      </c>
      <c r="G18" s="14">
        <v>8168</v>
      </c>
      <c r="H18" s="14">
        <v>337</v>
      </c>
      <c r="I18" s="14">
        <v>8505</v>
      </c>
      <c r="J18" s="177">
        <f t="shared" si="1"/>
        <v>2.8953980023285742E-2</v>
      </c>
      <c r="K18" s="407"/>
      <c r="L18" s="407"/>
      <c r="M18" s="407"/>
      <c r="N18"/>
      <c r="O18"/>
      <c r="P18"/>
    </row>
    <row r="19" spans="1:16" ht="15" x14ac:dyDescent="0.25">
      <c r="A19" s="180" t="s">
        <v>181</v>
      </c>
      <c r="B19" s="407">
        <v>77565</v>
      </c>
      <c r="C19" s="407">
        <v>196257</v>
      </c>
      <c r="D19" s="408">
        <f t="shared" si="2"/>
        <v>273822</v>
      </c>
      <c r="E19" s="179"/>
      <c r="F19" s="5" t="s">
        <v>235</v>
      </c>
      <c r="G19" s="14">
        <v>5735</v>
      </c>
      <c r="H19" s="14">
        <v>494</v>
      </c>
      <c r="I19" s="14">
        <v>6229</v>
      </c>
      <c r="J19" s="177">
        <f t="shared" si="1"/>
        <v>2.1205683899476413E-2</v>
      </c>
      <c r="K19" s="412"/>
      <c r="L19" s="407"/>
      <c r="M19" s="407"/>
      <c r="N19"/>
      <c r="O19"/>
      <c r="P19"/>
    </row>
    <row r="20" spans="1:16" ht="15" x14ac:dyDescent="0.25">
      <c r="A20" s="180" t="s">
        <v>771</v>
      </c>
      <c r="B20" s="407">
        <v>80292</v>
      </c>
      <c r="C20" s="407">
        <v>203753</v>
      </c>
      <c r="D20" s="408">
        <f t="shared" si="2"/>
        <v>284045</v>
      </c>
      <c r="E20" s="182"/>
      <c r="F20" s="5" t="s">
        <v>227</v>
      </c>
      <c r="G20" s="14">
        <v>5389</v>
      </c>
      <c r="H20" s="14">
        <v>467</v>
      </c>
      <c r="I20" s="14">
        <v>5856</v>
      </c>
      <c r="J20" s="177">
        <f t="shared" si="1"/>
        <v>1.9935862083052473E-2</v>
      </c>
      <c r="K20" s="412"/>
      <c r="L20"/>
      <c r="M20" s="407"/>
      <c r="N20"/>
      <c r="O20"/>
      <c r="P20"/>
    </row>
    <row r="21" spans="1:16" ht="15" x14ac:dyDescent="0.25">
      <c r="A21" s="180" t="s">
        <v>825</v>
      </c>
      <c r="B21" s="407">
        <v>78875</v>
      </c>
      <c r="C21" s="407">
        <v>205811</v>
      </c>
      <c r="D21" s="408">
        <f t="shared" si="2"/>
        <v>284686</v>
      </c>
      <c r="E21" s="182"/>
      <c r="F21" s="5" t="s">
        <v>221</v>
      </c>
      <c r="G21" s="14">
        <v>3020</v>
      </c>
      <c r="H21" s="14">
        <v>284</v>
      </c>
      <c r="I21" s="14">
        <v>3304</v>
      </c>
      <c r="J21" s="177">
        <f t="shared" si="1"/>
        <v>1.1247965902050098E-2</v>
      </c>
      <c r="K21" s="412"/>
      <c r="L21" s="407"/>
      <c r="M21"/>
      <c r="N21"/>
      <c r="O21"/>
      <c r="P21"/>
    </row>
    <row r="22" spans="1:16" ht="15" x14ac:dyDescent="0.25">
      <c r="A22" s="180" t="s">
        <v>829</v>
      </c>
      <c r="B22" s="407">
        <v>78577</v>
      </c>
      <c r="C22" s="407">
        <v>210408</v>
      </c>
      <c r="D22" s="408">
        <f t="shared" si="2"/>
        <v>288985</v>
      </c>
      <c r="E22" s="179"/>
      <c r="F22" s="5" t="s">
        <v>234</v>
      </c>
      <c r="G22" s="14">
        <v>2522</v>
      </c>
      <c r="H22" s="14">
        <v>327</v>
      </c>
      <c r="I22" s="14">
        <v>2849</v>
      </c>
      <c r="J22" s="177">
        <f t="shared" si="1"/>
        <v>9.6989875468948949E-3</v>
      </c>
      <c r="K22" s="412"/>
      <c r="L22" s="84"/>
      <c r="M22" s="84"/>
    </row>
    <row r="23" spans="1:16" ht="15" x14ac:dyDescent="0.25">
      <c r="A23" s="180" t="s">
        <v>852</v>
      </c>
      <c r="B23" s="407">
        <v>79161</v>
      </c>
      <c r="C23" s="407">
        <v>211883</v>
      </c>
      <c r="D23" s="408">
        <f t="shared" si="2"/>
        <v>291044</v>
      </c>
      <c r="E23" s="179"/>
      <c r="F23" s="5" t="s">
        <v>223</v>
      </c>
      <c r="G23" s="14">
        <v>1333</v>
      </c>
      <c r="H23" s="14">
        <v>157</v>
      </c>
      <c r="I23" s="14">
        <v>1490</v>
      </c>
      <c r="J23" s="183">
        <f t="shared" si="1"/>
        <v>5.0724785696291304E-3</v>
      </c>
      <c r="K23" s="5"/>
      <c r="L23" s="407"/>
      <c r="M23" s="407"/>
    </row>
    <row r="24" spans="1:16" ht="15" x14ac:dyDescent="0.25">
      <c r="A24" s="180" t="s">
        <v>881</v>
      </c>
      <c r="B24" s="407">
        <v>79799</v>
      </c>
      <c r="C24" s="407">
        <v>213943</v>
      </c>
      <c r="D24" s="408">
        <f t="shared" si="2"/>
        <v>293742</v>
      </c>
      <c r="E24" s="179"/>
      <c r="F24" s="5" t="s">
        <v>276</v>
      </c>
      <c r="G24" s="14">
        <v>1260</v>
      </c>
      <c r="H24" s="14">
        <v>202</v>
      </c>
      <c r="I24" s="14">
        <v>1462</v>
      </c>
      <c r="J24" s="183">
        <f t="shared" si="1"/>
        <v>4.977156824696502E-3</v>
      </c>
      <c r="K24" s="412"/>
      <c r="L24" s="407"/>
      <c r="M24" s="407"/>
    </row>
    <row r="25" spans="1:16" ht="15" x14ac:dyDescent="0.25">
      <c r="A25" s="180"/>
      <c r="B25" s="407"/>
      <c r="C25" s="407"/>
      <c r="D25" s="408"/>
      <c r="E25" s="182"/>
      <c r="F25" s="5" t="s">
        <v>468</v>
      </c>
      <c r="G25" s="14">
        <v>72</v>
      </c>
      <c r="H25" s="14">
        <v>20</v>
      </c>
      <c r="I25" s="14">
        <v>92</v>
      </c>
      <c r="J25" s="183">
        <f t="shared" si="1"/>
        <v>3.1320001906434897E-4</v>
      </c>
      <c r="K25" s="412"/>
      <c r="L25" s="84"/>
      <c r="M25" s="84"/>
      <c r="O25" s="14"/>
    </row>
    <row r="26" spans="1:16" ht="15" x14ac:dyDescent="0.25">
      <c r="A26" s="180"/>
      <c r="B26" s="407"/>
      <c r="C26" s="407"/>
      <c r="D26" s="408"/>
      <c r="E26" s="179"/>
      <c r="F26" s="5" t="s">
        <v>230</v>
      </c>
      <c r="G26" s="14">
        <v>68</v>
      </c>
      <c r="H26" s="14">
        <v>5</v>
      </c>
      <c r="I26" s="14">
        <v>73</v>
      </c>
      <c r="J26" s="183">
        <f t="shared" si="1"/>
        <v>2.4851740643149433E-4</v>
      </c>
      <c r="K26" s="412"/>
      <c r="L26" s="84"/>
      <c r="M26" s="84"/>
      <c r="O26" s="14"/>
    </row>
    <row r="27" spans="1:16" ht="15" x14ac:dyDescent="0.25">
      <c r="A27" s="180"/>
      <c r="B27" s="407"/>
      <c r="C27" s="407"/>
      <c r="D27" s="408"/>
      <c r="E27" s="182"/>
      <c r="F27" s="5" t="s">
        <v>225</v>
      </c>
      <c r="G27" s="14">
        <v>16</v>
      </c>
      <c r="H27" s="14">
        <v>16</v>
      </c>
      <c r="I27" s="14">
        <v>32</v>
      </c>
      <c r="J27" s="183">
        <f t="shared" si="1"/>
        <v>1.0893913706586051E-4</v>
      </c>
      <c r="K27" s="412"/>
      <c r="L27" s="407"/>
      <c r="M27" s="407"/>
      <c r="O27" s="14"/>
    </row>
    <row r="28" spans="1:16" ht="15" x14ac:dyDescent="0.25">
      <c r="A28" s="109" t="s">
        <v>909</v>
      </c>
      <c r="B28" s="173"/>
      <c r="C28" s="173"/>
      <c r="D28" s="173"/>
      <c r="E28" s="182"/>
      <c r="F28" s="5" t="s">
        <v>233</v>
      </c>
      <c r="G28" s="14">
        <v>11</v>
      </c>
      <c r="H28" s="14">
        <v>0</v>
      </c>
      <c r="I28" s="14">
        <v>11</v>
      </c>
      <c r="J28" s="184">
        <f t="shared" si="1"/>
        <v>3.744782836638955E-5</v>
      </c>
      <c r="K28" s="181"/>
      <c r="L28" s="407"/>
      <c r="M28" s="407"/>
      <c r="O28" s="14"/>
    </row>
    <row r="29" spans="1:16" ht="15" x14ac:dyDescent="0.25">
      <c r="A29" s="185">
        <v>45839</v>
      </c>
      <c r="B29" s="407">
        <v>76286</v>
      </c>
      <c r="C29" s="407">
        <v>191295</v>
      </c>
      <c r="D29" s="408">
        <f>+B29+C29</f>
        <v>267581</v>
      </c>
      <c r="E29" s="182"/>
      <c r="F29" s="5" t="s">
        <v>226</v>
      </c>
      <c r="G29" s="14">
        <v>9</v>
      </c>
      <c r="H29" s="14">
        <v>1</v>
      </c>
      <c r="I29" s="14">
        <v>10</v>
      </c>
      <c r="J29" s="184">
        <f t="shared" si="1"/>
        <v>3.4043480333081414E-5</v>
      </c>
      <c r="K29" s="181"/>
      <c r="M29" s="181"/>
      <c r="O29" s="14"/>
    </row>
    <row r="30" spans="1:16" ht="15" x14ac:dyDescent="0.25">
      <c r="A30" s="185">
        <v>46204</v>
      </c>
      <c r="B30" s="407">
        <v>79799</v>
      </c>
      <c r="C30" s="407">
        <v>213943</v>
      </c>
      <c r="D30" s="408">
        <f>+B30+C30</f>
        <v>293742</v>
      </c>
      <c r="E30" s="179"/>
      <c r="G30" s="14"/>
      <c r="H30" s="14"/>
      <c r="I30" s="14"/>
      <c r="J30" s="177"/>
      <c r="K30" s="181"/>
      <c r="L30" s="407"/>
    </row>
    <row r="31" spans="1:16" ht="15" x14ac:dyDescent="0.25">
      <c r="A31" s="186" t="s">
        <v>239</v>
      </c>
      <c r="B31" s="419">
        <f>+B30/B29-1</f>
        <v>4.6050389324384655E-2</v>
      </c>
      <c r="C31" s="419">
        <f>+C30/C29-1</f>
        <v>0.11839305784259913</v>
      </c>
      <c r="D31" s="420">
        <f>+D30/D29-1</f>
        <v>9.7768526165908698E-2</v>
      </c>
      <c r="E31" s="9"/>
      <c r="F31" s="187" t="s">
        <v>0</v>
      </c>
      <c r="G31" s="188">
        <f>+SUM(G6:G29)</f>
        <v>268870</v>
      </c>
      <c r="H31" s="188">
        <f>+SUM(H6:H29)</f>
        <v>24872</v>
      </c>
      <c r="I31" s="188">
        <f>+SUM(I6:I29)</f>
        <v>293742</v>
      </c>
      <c r="J31" s="189">
        <f>SUM(J6:J29)</f>
        <v>0.99999999999999989</v>
      </c>
      <c r="K31" s="421"/>
      <c r="L31" s="181"/>
      <c r="M31"/>
    </row>
    <row r="32" spans="1:16" x14ac:dyDescent="0.2">
      <c r="G32" s="1117">
        <f>+G31/I31</f>
        <v>0.91532705571555995</v>
      </c>
      <c r="H32" s="1117">
        <f>+H31/I31</f>
        <v>8.4672944284440083E-2</v>
      </c>
      <c r="K32" s="5"/>
      <c r="M32" s="14"/>
      <c r="O32" s="14"/>
    </row>
    <row r="33" spans="1:14" ht="12.75" customHeight="1" x14ac:dyDescent="0.2">
      <c r="E33" s="190"/>
      <c r="I33" s="174"/>
    </row>
    <row r="34" spans="1:14" ht="52.5" customHeight="1" x14ac:dyDescent="0.2">
      <c r="A34" s="1172" t="s">
        <v>910</v>
      </c>
      <c r="B34" s="1172"/>
      <c r="C34" s="1172"/>
      <c r="D34" s="1172"/>
      <c r="E34" s="1172"/>
      <c r="F34" s="1172"/>
      <c r="G34" s="1172"/>
      <c r="H34" s="1172"/>
      <c r="I34" s="1172"/>
      <c r="J34" s="105"/>
      <c r="K34" s="9"/>
    </row>
    <row r="36" spans="1:14" ht="12.75" customHeight="1" x14ac:dyDescent="0.2">
      <c r="A36" s="1173" t="s">
        <v>332</v>
      </c>
      <c r="B36" s="1173"/>
      <c r="C36" s="1173"/>
      <c r="D36" s="1173"/>
      <c r="E36" s="1173"/>
      <c r="F36" s="1173"/>
      <c r="G36" s="1173"/>
      <c r="H36" s="1173"/>
      <c r="I36" s="1173"/>
      <c r="J36" s="1173"/>
    </row>
    <row r="37" spans="1:14" x14ac:dyDescent="0.2">
      <c r="A37" s="1174"/>
      <c r="B37" s="1174"/>
      <c r="C37" s="1174"/>
      <c r="D37" s="1174"/>
      <c r="E37" s="1174"/>
      <c r="F37" s="1174"/>
      <c r="G37" s="1174"/>
      <c r="H37" s="1174"/>
      <c r="I37" s="1174"/>
      <c r="J37" s="1174"/>
    </row>
    <row r="38" spans="1:14" ht="22.5" customHeight="1" x14ac:dyDescent="0.2">
      <c r="A38" s="175" t="s">
        <v>333</v>
      </c>
      <c r="B38" s="175" t="s">
        <v>334</v>
      </c>
      <c r="C38" s="175" t="s">
        <v>335</v>
      </c>
      <c r="D38" s="175" t="s">
        <v>336</v>
      </c>
      <c r="E38" s="175" t="s">
        <v>337</v>
      </c>
      <c r="F38" s="175" t="s">
        <v>338</v>
      </c>
      <c r="G38" s="175" t="s">
        <v>339</v>
      </c>
      <c r="H38" s="175" t="s">
        <v>340</v>
      </c>
      <c r="I38" s="175" t="s">
        <v>341</v>
      </c>
      <c r="J38" s="175" t="s">
        <v>751</v>
      </c>
      <c r="K38" s="191" t="s">
        <v>308</v>
      </c>
      <c r="L38" s="175" t="s">
        <v>309</v>
      </c>
      <c r="M38" s="175" t="s">
        <v>310</v>
      </c>
      <c r="N38" s="175" t="s">
        <v>0</v>
      </c>
    </row>
    <row r="39" spans="1:14" x14ac:dyDescent="0.2">
      <c r="A39" s="1118">
        <v>2000</v>
      </c>
      <c r="B39" s="1119">
        <v>6</v>
      </c>
      <c r="C39" s="1119">
        <v>4</v>
      </c>
      <c r="D39" s="1119">
        <v>2</v>
      </c>
      <c r="E39" s="1119">
        <v>3</v>
      </c>
      <c r="F39" s="1119">
        <v>3</v>
      </c>
      <c r="G39" s="1119">
        <v>6</v>
      </c>
      <c r="H39" s="1119">
        <v>8</v>
      </c>
      <c r="I39" s="1119">
        <v>0</v>
      </c>
      <c r="J39" s="1120">
        <v>0</v>
      </c>
      <c r="K39" s="1120">
        <v>7</v>
      </c>
      <c r="L39" s="1120">
        <v>8</v>
      </c>
      <c r="M39" s="1120">
        <v>7</v>
      </c>
      <c r="N39" s="1121">
        <f>SUM(B39:M39)</f>
        <v>54</v>
      </c>
    </row>
    <row r="40" spans="1:14" x14ac:dyDescent="0.2">
      <c r="A40" s="1118">
        <v>2001</v>
      </c>
      <c r="B40" s="1119">
        <v>2</v>
      </c>
      <c r="C40" s="1119">
        <v>9</v>
      </c>
      <c r="D40" s="1119">
        <v>5</v>
      </c>
      <c r="E40" s="1119">
        <v>5</v>
      </c>
      <c r="F40" s="1119">
        <v>8</v>
      </c>
      <c r="G40" s="1119">
        <v>3</v>
      </c>
      <c r="H40" s="1119">
        <v>8</v>
      </c>
      <c r="I40" s="1119">
        <v>8</v>
      </c>
      <c r="J40" s="1120">
        <v>4</v>
      </c>
      <c r="K40" s="1120">
        <v>5</v>
      </c>
      <c r="L40" s="1120">
        <v>4</v>
      </c>
      <c r="M40" s="1120">
        <v>5</v>
      </c>
      <c r="N40" s="1121">
        <f t="shared" ref="N40:N64" si="3">SUM(B40:M40)</f>
        <v>66</v>
      </c>
    </row>
    <row r="41" spans="1:14" x14ac:dyDescent="0.2">
      <c r="A41" s="1118">
        <v>2002</v>
      </c>
      <c r="B41" s="1119">
        <v>18</v>
      </c>
      <c r="C41" s="1119">
        <v>2</v>
      </c>
      <c r="D41" s="1119">
        <v>4</v>
      </c>
      <c r="E41" s="1119">
        <v>5</v>
      </c>
      <c r="F41" s="1119">
        <v>5</v>
      </c>
      <c r="G41" s="1119">
        <v>4</v>
      </c>
      <c r="H41" s="1119">
        <v>4</v>
      </c>
      <c r="I41" s="1119">
        <v>4</v>
      </c>
      <c r="J41" s="1120">
        <v>4</v>
      </c>
      <c r="K41" s="1120">
        <v>7</v>
      </c>
      <c r="L41" s="1120">
        <v>8</v>
      </c>
      <c r="M41" s="1120">
        <v>1</v>
      </c>
      <c r="N41" s="1121">
        <f t="shared" si="3"/>
        <v>66</v>
      </c>
    </row>
    <row r="42" spans="1:14" x14ac:dyDescent="0.2">
      <c r="A42" s="1118">
        <v>2003</v>
      </c>
      <c r="B42" s="1119">
        <v>4</v>
      </c>
      <c r="C42" s="1119">
        <v>8</v>
      </c>
      <c r="D42" s="1119">
        <v>5</v>
      </c>
      <c r="E42" s="1119">
        <v>6</v>
      </c>
      <c r="F42" s="1119">
        <v>5</v>
      </c>
      <c r="G42" s="1119">
        <v>3</v>
      </c>
      <c r="H42" s="1119">
        <v>4</v>
      </c>
      <c r="I42" s="1119">
        <v>5</v>
      </c>
      <c r="J42" s="1120">
        <v>3</v>
      </c>
      <c r="K42" s="1120">
        <v>3</v>
      </c>
      <c r="L42" s="1120">
        <v>4</v>
      </c>
      <c r="M42" s="1120">
        <v>3</v>
      </c>
      <c r="N42" s="1121">
        <f t="shared" si="3"/>
        <v>53</v>
      </c>
    </row>
    <row r="43" spans="1:14" x14ac:dyDescent="0.2">
      <c r="A43" s="1118">
        <v>2004</v>
      </c>
      <c r="B43" s="1119">
        <v>2</v>
      </c>
      <c r="C43" s="1119">
        <v>9</v>
      </c>
      <c r="D43" s="1119">
        <v>8</v>
      </c>
      <c r="E43" s="1119">
        <v>5</v>
      </c>
      <c r="F43" s="1119">
        <v>2</v>
      </c>
      <c r="G43" s="1119">
        <v>9</v>
      </c>
      <c r="H43" s="1119">
        <v>1</v>
      </c>
      <c r="I43" s="1119">
        <v>3</v>
      </c>
      <c r="J43" s="1120">
        <v>4</v>
      </c>
      <c r="K43" s="1120">
        <v>7</v>
      </c>
      <c r="L43" s="1120">
        <v>5</v>
      </c>
      <c r="M43" s="1120">
        <v>1</v>
      </c>
      <c r="N43" s="1121">
        <f t="shared" si="3"/>
        <v>56</v>
      </c>
    </row>
    <row r="44" spans="1:14" x14ac:dyDescent="0.2">
      <c r="A44" s="1118">
        <v>2005</v>
      </c>
      <c r="B44" s="1119">
        <v>3</v>
      </c>
      <c r="C44" s="1119">
        <v>8</v>
      </c>
      <c r="D44" s="1119">
        <v>6</v>
      </c>
      <c r="E44" s="1119">
        <v>6</v>
      </c>
      <c r="F44" s="1119">
        <v>6</v>
      </c>
      <c r="G44" s="1119">
        <v>3</v>
      </c>
      <c r="H44" s="1119">
        <v>5</v>
      </c>
      <c r="I44" s="1119">
        <v>3</v>
      </c>
      <c r="J44" s="1120">
        <v>7</v>
      </c>
      <c r="K44" s="1120">
        <v>5</v>
      </c>
      <c r="L44" s="1120">
        <v>8</v>
      </c>
      <c r="M44" s="1120">
        <v>9</v>
      </c>
      <c r="N44" s="1121">
        <f t="shared" si="3"/>
        <v>69</v>
      </c>
    </row>
    <row r="45" spans="1:14" x14ac:dyDescent="0.2">
      <c r="A45" s="1118">
        <v>2006</v>
      </c>
      <c r="B45" s="1119">
        <v>6</v>
      </c>
      <c r="C45" s="1119">
        <v>7</v>
      </c>
      <c r="D45" s="1119">
        <v>6</v>
      </c>
      <c r="E45" s="1119">
        <v>3</v>
      </c>
      <c r="F45" s="1119">
        <v>6</v>
      </c>
      <c r="G45" s="1119">
        <v>5</v>
      </c>
      <c r="H45" s="1119">
        <v>6</v>
      </c>
      <c r="I45" s="1119">
        <v>5</v>
      </c>
      <c r="J45" s="1120">
        <v>4</v>
      </c>
      <c r="K45" s="1120">
        <v>9</v>
      </c>
      <c r="L45" s="1120">
        <v>4</v>
      </c>
      <c r="M45" s="1120">
        <v>4</v>
      </c>
      <c r="N45" s="1121">
        <f t="shared" si="3"/>
        <v>65</v>
      </c>
    </row>
    <row r="46" spans="1:14" x14ac:dyDescent="0.2">
      <c r="A46" s="1118">
        <v>2007</v>
      </c>
      <c r="B46" s="1119">
        <v>5</v>
      </c>
      <c r="C46" s="1119">
        <v>6</v>
      </c>
      <c r="D46" s="1119">
        <v>7</v>
      </c>
      <c r="E46" s="1119">
        <v>3</v>
      </c>
      <c r="F46" s="1119">
        <v>7</v>
      </c>
      <c r="G46" s="1119">
        <v>6</v>
      </c>
      <c r="H46" s="1119">
        <v>4</v>
      </c>
      <c r="I46" s="1119">
        <v>6</v>
      </c>
      <c r="J46" s="1120">
        <v>5</v>
      </c>
      <c r="K46" s="1120">
        <v>6</v>
      </c>
      <c r="L46" s="1120">
        <v>5</v>
      </c>
      <c r="M46" s="1120">
        <v>2</v>
      </c>
      <c r="N46" s="1121">
        <f t="shared" si="3"/>
        <v>62</v>
      </c>
    </row>
    <row r="47" spans="1:14" x14ac:dyDescent="0.2">
      <c r="A47" s="1118">
        <v>2008</v>
      </c>
      <c r="B47" s="1119">
        <v>13</v>
      </c>
      <c r="C47" s="1119">
        <v>4</v>
      </c>
      <c r="D47" s="1119">
        <v>7</v>
      </c>
      <c r="E47" s="1119">
        <v>6</v>
      </c>
      <c r="F47" s="1119">
        <v>3</v>
      </c>
      <c r="G47" s="1119">
        <v>5</v>
      </c>
      <c r="H47" s="1119">
        <v>6</v>
      </c>
      <c r="I47" s="1119">
        <v>6</v>
      </c>
      <c r="J47" s="1120">
        <v>5</v>
      </c>
      <c r="K47" s="1120">
        <v>3</v>
      </c>
      <c r="L47" s="1120">
        <v>3</v>
      </c>
      <c r="M47" s="1120">
        <v>3</v>
      </c>
      <c r="N47" s="1121">
        <f t="shared" si="3"/>
        <v>64</v>
      </c>
    </row>
    <row r="48" spans="1:14" x14ac:dyDescent="0.2">
      <c r="A48" s="1118">
        <v>2009</v>
      </c>
      <c r="B48" s="1119">
        <v>4</v>
      </c>
      <c r="C48" s="1119">
        <v>14</v>
      </c>
      <c r="D48" s="1119">
        <v>6</v>
      </c>
      <c r="E48" s="1119">
        <v>2</v>
      </c>
      <c r="F48" s="1119">
        <v>3</v>
      </c>
      <c r="G48" s="1119">
        <v>9</v>
      </c>
      <c r="H48" s="1119">
        <v>5</v>
      </c>
      <c r="I48" s="1119">
        <v>4</v>
      </c>
      <c r="J48" s="1120">
        <v>2</v>
      </c>
      <c r="K48" s="1120">
        <v>1</v>
      </c>
      <c r="L48" s="1120">
        <v>4</v>
      </c>
      <c r="M48" s="1120">
        <v>2</v>
      </c>
      <c r="N48" s="1121">
        <f t="shared" si="3"/>
        <v>56</v>
      </c>
    </row>
    <row r="49" spans="1:15" x14ac:dyDescent="0.2">
      <c r="A49" s="1118">
        <v>2010</v>
      </c>
      <c r="B49" s="1119">
        <v>5</v>
      </c>
      <c r="C49" s="1119">
        <v>13</v>
      </c>
      <c r="D49" s="1119">
        <v>1</v>
      </c>
      <c r="E49" s="1119">
        <v>6</v>
      </c>
      <c r="F49" s="1119">
        <v>5</v>
      </c>
      <c r="G49" s="1119">
        <v>9</v>
      </c>
      <c r="H49" s="1119">
        <v>6</v>
      </c>
      <c r="I49" s="1119">
        <v>4</v>
      </c>
      <c r="J49" s="1120">
        <v>3</v>
      </c>
      <c r="K49" s="1120">
        <v>4</v>
      </c>
      <c r="L49" s="1120">
        <v>4</v>
      </c>
      <c r="M49" s="1120">
        <v>6</v>
      </c>
      <c r="N49" s="1121">
        <f t="shared" si="3"/>
        <v>66</v>
      </c>
    </row>
    <row r="50" spans="1:15" x14ac:dyDescent="0.2">
      <c r="A50" s="1118">
        <v>2011</v>
      </c>
      <c r="B50" s="1119">
        <v>4</v>
      </c>
      <c r="C50" s="1119">
        <v>8</v>
      </c>
      <c r="D50" s="1119">
        <v>3</v>
      </c>
      <c r="E50" s="1119">
        <v>5</v>
      </c>
      <c r="F50" s="1119">
        <v>6</v>
      </c>
      <c r="G50" s="1119">
        <v>5</v>
      </c>
      <c r="H50" s="1119">
        <v>4</v>
      </c>
      <c r="I50" s="1119">
        <v>5</v>
      </c>
      <c r="J50" s="1120">
        <v>4</v>
      </c>
      <c r="K50" s="1120">
        <v>5</v>
      </c>
      <c r="L50" s="1120">
        <v>1</v>
      </c>
      <c r="M50" s="1120">
        <v>3</v>
      </c>
      <c r="N50" s="1121">
        <f t="shared" si="3"/>
        <v>53</v>
      </c>
    </row>
    <row r="51" spans="1:15" x14ac:dyDescent="0.2">
      <c r="A51" s="1118">
        <v>2012</v>
      </c>
      <c r="B51" s="1119">
        <v>2</v>
      </c>
      <c r="C51" s="1119">
        <v>6</v>
      </c>
      <c r="D51" s="1119">
        <v>9</v>
      </c>
      <c r="E51" s="1119">
        <v>2</v>
      </c>
      <c r="F51" s="1119">
        <v>4</v>
      </c>
      <c r="G51" s="1119">
        <v>2</v>
      </c>
      <c r="H51" s="1119">
        <v>5</v>
      </c>
      <c r="I51" s="1119">
        <v>5</v>
      </c>
      <c r="J51" s="1120">
        <v>4</v>
      </c>
      <c r="K51" s="1120">
        <v>7</v>
      </c>
      <c r="L51" s="1120">
        <v>4</v>
      </c>
      <c r="M51" s="1120">
        <v>4</v>
      </c>
      <c r="N51" s="1121">
        <f t="shared" si="3"/>
        <v>54</v>
      </c>
      <c r="O51" s="192"/>
    </row>
    <row r="52" spans="1:15" x14ac:dyDescent="0.2">
      <c r="A52" s="1118">
        <v>2013</v>
      </c>
      <c r="B52" s="1119">
        <v>4</v>
      </c>
      <c r="C52" s="1119">
        <v>6</v>
      </c>
      <c r="D52" s="1119">
        <v>5</v>
      </c>
      <c r="E52" s="1119">
        <v>6</v>
      </c>
      <c r="F52" s="1119">
        <v>1</v>
      </c>
      <c r="G52" s="1119">
        <v>4</v>
      </c>
      <c r="H52" s="1119">
        <v>4</v>
      </c>
      <c r="I52" s="1119">
        <v>4</v>
      </c>
      <c r="J52" s="1120">
        <v>5</v>
      </c>
      <c r="K52" s="1120">
        <v>2</v>
      </c>
      <c r="L52" s="1120">
        <v>4</v>
      </c>
      <c r="M52" s="1120">
        <v>2</v>
      </c>
      <c r="N52" s="1121">
        <f t="shared" si="3"/>
        <v>47</v>
      </c>
      <c r="O52" s="192"/>
    </row>
    <row r="53" spans="1:15" x14ac:dyDescent="0.2">
      <c r="A53" s="1118">
        <v>2014</v>
      </c>
      <c r="B53" s="1119">
        <v>6</v>
      </c>
      <c r="C53" s="1119">
        <v>1</v>
      </c>
      <c r="D53" s="1119">
        <v>1</v>
      </c>
      <c r="E53" s="1119">
        <v>1</v>
      </c>
      <c r="F53" s="1119">
        <v>1</v>
      </c>
      <c r="G53" s="1119">
        <v>3</v>
      </c>
      <c r="H53" s="1119">
        <v>7</v>
      </c>
      <c r="I53" s="1119">
        <v>2</v>
      </c>
      <c r="J53" s="1120">
        <v>2</v>
      </c>
      <c r="K53" s="1120">
        <v>0</v>
      </c>
      <c r="L53" s="1120">
        <v>1</v>
      </c>
      <c r="M53" s="1120">
        <v>7</v>
      </c>
      <c r="N53" s="1121">
        <f t="shared" si="3"/>
        <v>32</v>
      </c>
      <c r="O53" s="192"/>
    </row>
    <row r="54" spans="1:15" x14ac:dyDescent="0.2">
      <c r="A54" s="1118">
        <v>2015</v>
      </c>
      <c r="B54" s="1119">
        <v>5</v>
      </c>
      <c r="C54" s="1119">
        <v>2</v>
      </c>
      <c r="D54" s="1119">
        <v>7</v>
      </c>
      <c r="E54" s="1119">
        <v>2</v>
      </c>
      <c r="F54" s="1119">
        <v>0</v>
      </c>
      <c r="G54" s="1119">
        <v>2</v>
      </c>
      <c r="H54" s="1119">
        <v>1</v>
      </c>
      <c r="I54" s="1119">
        <v>2</v>
      </c>
      <c r="J54" s="1120">
        <v>2</v>
      </c>
      <c r="K54" s="1120">
        <v>3</v>
      </c>
      <c r="L54" s="1120">
        <v>3</v>
      </c>
      <c r="M54" s="1120">
        <v>0</v>
      </c>
      <c r="N54" s="1121">
        <f t="shared" si="3"/>
        <v>29</v>
      </c>
      <c r="O54" s="192"/>
    </row>
    <row r="55" spans="1:15" x14ac:dyDescent="0.2">
      <c r="A55" s="1118">
        <v>2016</v>
      </c>
      <c r="B55" s="1119">
        <v>4</v>
      </c>
      <c r="C55" s="1119">
        <v>3</v>
      </c>
      <c r="D55" s="1119">
        <v>3</v>
      </c>
      <c r="E55" s="1119">
        <v>1</v>
      </c>
      <c r="F55" s="1119">
        <v>6</v>
      </c>
      <c r="G55" s="1119">
        <v>2</v>
      </c>
      <c r="H55" s="1119">
        <v>2</v>
      </c>
      <c r="I55" s="1119">
        <v>3</v>
      </c>
      <c r="J55" s="1120">
        <v>4</v>
      </c>
      <c r="K55" s="1120">
        <v>1</v>
      </c>
      <c r="L55" s="1120">
        <v>2</v>
      </c>
      <c r="M55" s="1120">
        <v>3</v>
      </c>
      <c r="N55" s="1121">
        <f t="shared" si="3"/>
        <v>34</v>
      </c>
      <c r="O55" s="192"/>
    </row>
    <row r="56" spans="1:15" x14ac:dyDescent="0.2">
      <c r="A56" s="1118">
        <v>2017</v>
      </c>
      <c r="B56" s="1119">
        <v>5</v>
      </c>
      <c r="C56" s="1119">
        <v>5</v>
      </c>
      <c r="D56" s="1119">
        <v>3</v>
      </c>
      <c r="E56" s="1119">
        <v>2</v>
      </c>
      <c r="F56" s="1119">
        <v>6</v>
      </c>
      <c r="G56" s="1119">
        <v>1</v>
      </c>
      <c r="H56" s="1119">
        <v>3</v>
      </c>
      <c r="I56" s="1119">
        <v>4</v>
      </c>
      <c r="J56" s="1120">
        <v>2</v>
      </c>
      <c r="K56" s="1120">
        <v>8</v>
      </c>
      <c r="L56" s="1120">
        <v>0</v>
      </c>
      <c r="M56" s="1120">
        <v>2</v>
      </c>
      <c r="N56" s="1121">
        <f t="shared" si="3"/>
        <v>41</v>
      </c>
      <c r="O56" s="192"/>
    </row>
    <row r="57" spans="1:15" x14ac:dyDescent="0.2">
      <c r="A57" s="1118">
        <v>2018</v>
      </c>
      <c r="B57" s="1119">
        <v>2</v>
      </c>
      <c r="C57" s="1119">
        <v>1</v>
      </c>
      <c r="D57" s="1119">
        <v>2</v>
      </c>
      <c r="E57" s="1119">
        <v>5</v>
      </c>
      <c r="F57" s="1119">
        <v>3</v>
      </c>
      <c r="G57" s="1119">
        <v>2</v>
      </c>
      <c r="H57" s="1119">
        <v>1</v>
      </c>
      <c r="I57" s="1119">
        <v>3</v>
      </c>
      <c r="J57" s="1120">
        <v>2</v>
      </c>
      <c r="K57" s="1120">
        <v>2</v>
      </c>
      <c r="L57" s="1120">
        <v>3</v>
      </c>
      <c r="M57" s="1120">
        <v>1</v>
      </c>
      <c r="N57" s="1121">
        <f t="shared" si="3"/>
        <v>27</v>
      </c>
      <c r="O57" s="192"/>
    </row>
    <row r="58" spans="1:15" x14ac:dyDescent="0.2">
      <c r="A58" s="1118">
        <v>2019</v>
      </c>
      <c r="B58" s="1119">
        <v>4</v>
      </c>
      <c r="C58" s="1119">
        <v>2</v>
      </c>
      <c r="D58" s="1119">
        <v>1</v>
      </c>
      <c r="E58" s="1119">
        <v>4</v>
      </c>
      <c r="F58" s="1119">
        <v>4</v>
      </c>
      <c r="G58" s="1119">
        <v>3</v>
      </c>
      <c r="H58" s="1119">
        <v>3</v>
      </c>
      <c r="I58" s="1119">
        <v>3</v>
      </c>
      <c r="J58" s="1120">
        <v>3</v>
      </c>
      <c r="K58" s="1120">
        <v>1</v>
      </c>
      <c r="L58" s="1120">
        <v>6</v>
      </c>
      <c r="M58" s="1120">
        <v>6</v>
      </c>
      <c r="N58" s="1121">
        <f t="shared" si="3"/>
        <v>40</v>
      </c>
      <c r="O58" s="192"/>
    </row>
    <row r="59" spans="1:15" x14ac:dyDescent="0.2">
      <c r="A59" s="1118">
        <v>2020</v>
      </c>
      <c r="B59" s="1119">
        <v>2</v>
      </c>
      <c r="C59" s="1119">
        <v>5</v>
      </c>
      <c r="D59" s="1119">
        <v>3</v>
      </c>
      <c r="E59" s="1119">
        <v>0</v>
      </c>
      <c r="F59" s="1119">
        <v>2</v>
      </c>
      <c r="G59" s="1119">
        <v>1</v>
      </c>
      <c r="H59" s="1119">
        <v>1</v>
      </c>
      <c r="I59" s="1119">
        <v>0</v>
      </c>
      <c r="J59" s="1120">
        <v>0</v>
      </c>
      <c r="K59" s="1120">
        <v>0</v>
      </c>
      <c r="L59" s="1120">
        <v>1</v>
      </c>
      <c r="M59" s="1120">
        <v>5</v>
      </c>
      <c r="N59" s="1121">
        <f t="shared" si="3"/>
        <v>20</v>
      </c>
    </row>
    <row r="60" spans="1:15" x14ac:dyDescent="0.2">
      <c r="A60" s="1118">
        <v>2021</v>
      </c>
      <c r="B60" s="1119">
        <v>1</v>
      </c>
      <c r="C60" s="1119">
        <v>1</v>
      </c>
      <c r="D60" s="1119">
        <v>1</v>
      </c>
      <c r="E60" s="1119">
        <v>0</v>
      </c>
      <c r="F60" s="1119">
        <v>1</v>
      </c>
      <c r="G60" s="1119">
        <v>28</v>
      </c>
      <c r="H60" s="1119">
        <v>2</v>
      </c>
      <c r="I60" s="1119">
        <v>19</v>
      </c>
      <c r="J60" s="1120">
        <v>2</v>
      </c>
      <c r="K60" s="1120">
        <v>2</v>
      </c>
      <c r="L60" s="1120">
        <v>5</v>
      </c>
      <c r="M60" s="1120">
        <v>1</v>
      </c>
      <c r="N60" s="1121">
        <f t="shared" si="3"/>
        <v>63</v>
      </c>
    </row>
    <row r="61" spans="1:15" x14ac:dyDescent="0.2">
      <c r="A61" s="1118">
        <v>2022</v>
      </c>
      <c r="B61" s="1119">
        <v>2</v>
      </c>
      <c r="C61" s="1119">
        <v>3</v>
      </c>
      <c r="D61" s="1119">
        <v>5</v>
      </c>
      <c r="E61" s="1119">
        <v>3</v>
      </c>
      <c r="F61" s="1119">
        <v>2</v>
      </c>
      <c r="G61" s="1119">
        <v>0</v>
      </c>
      <c r="H61" s="1119">
        <v>1</v>
      </c>
      <c r="I61" s="1119">
        <v>5</v>
      </c>
      <c r="J61" s="1120">
        <v>8</v>
      </c>
      <c r="K61" s="1120">
        <v>4</v>
      </c>
      <c r="L61" s="1120">
        <v>2</v>
      </c>
      <c r="M61" s="1120">
        <v>4</v>
      </c>
      <c r="N61" s="1121">
        <f t="shared" si="3"/>
        <v>39</v>
      </c>
    </row>
    <row r="62" spans="1:15" x14ac:dyDescent="0.2">
      <c r="A62" s="1118">
        <v>2023</v>
      </c>
      <c r="B62" s="1119">
        <v>2</v>
      </c>
      <c r="C62" s="1119">
        <v>1</v>
      </c>
      <c r="D62" s="1119">
        <v>1</v>
      </c>
      <c r="E62" s="1119">
        <v>1</v>
      </c>
      <c r="F62" s="1119">
        <v>27</v>
      </c>
      <c r="G62" s="1119">
        <v>3</v>
      </c>
      <c r="H62" s="1119">
        <v>1</v>
      </c>
      <c r="I62" s="1119">
        <v>6</v>
      </c>
      <c r="J62" s="1120">
        <v>3</v>
      </c>
      <c r="K62" s="1120">
        <v>2</v>
      </c>
      <c r="L62" s="1120">
        <v>1</v>
      </c>
      <c r="M62" s="1120">
        <v>3</v>
      </c>
      <c r="N62" s="1121">
        <f t="shared" si="3"/>
        <v>51</v>
      </c>
    </row>
    <row r="63" spans="1:15" x14ac:dyDescent="0.2">
      <c r="A63" s="1118">
        <v>2024</v>
      </c>
      <c r="B63" s="1119">
        <v>3</v>
      </c>
      <c r="C63" s="1119">
        <v>3</v>
      </c>
      <c r="D63" s="1119">
        <v>2</v>
      </c>
      <c r="E63" s="1119">
        <v>1</v>
      </c>
      <c r="F63" s="1119">
        <v>1</v>
      </c>
      <c r="G63" s="1119">
        <v>2</v>
      </c>
      <c r="H63" s="1119">
        <v>2</v>
      </c>
      <c r="I63" s="1119">
        <v>3</v>
      </c>
      <c r="J63" s="1120">
        <v>2</v>
      </c>
      <c r="K63" s="1120">
        <v>1</v>
      </c>
      <c r="L63" s="1120">
        <v>2</v>
      </c>
      <c r="M63" s="1120">
        <v>0</v>
      </c>
      <c r="N63" s="1121">
        <f t="shared" si="3"/>
        <v>22</v>
      </c>
    </row>
    <row r="64" spans="1:15" x14ac:dyDescent="0.2">
      <c r="A64" s="1118">
        <v>2025</v>
      </c>
      <c r="B64" s="1119">
        <v>1</v>
      </c>
      <c r="C64" s="1119">
        <v>0</v>
      </c>
      <c r="D64" s="1119">
        <v>1</v>
      </c>
      <c r="E64" s="1119">
        <v>2</v>
      </c>
      <c r="F64" s="1119">
        <v>3</v>
      </c>
      <c r="G64" s="1119">
        <v>1</v>
      </c>
      <c r="H64" s="1119">
        <v>4</v>
      </c>
      <c r="I64" s="1119">
        <v>0</v>
      </c>
      <c r="J64" s="1120">
        <v>1</v>
      </c>
      <c r="K64" s="1120">
        <v>2</v>
      </c>
      <c r="L64" s="1120">
        <v>7</v>
      </c>
      <c r="M64" s="1120">
        <v>4</v>
      </c>
      <c r="N64" s="1121">
        <f t="shared" si="3"/>
        <v>26</v>
      </c>
    </row>
    <row r="65" spans="1:14" x14ac:dyDescent="0.2">
      <c r="A65" s="1122" t="s">
        <v>762</v>
      </c>
      <c r="B65" s="1123">
        <v>4</v>
      </c>
      <c r="C65" s="1123">
        <v>3</v>
      </c>
      <c r="D65" s="1123">
        <v>1</v>
      </c>
      <c r="E65" s="1123">
        <v>3</v>
      </c>
      <c r="F65" s="1123">
        <v>6</v>
      </c>
      <c r="G65" s="1123">
        <v>5</v>
      </c>
      <c r="H65" s="1123">
        <v>2</v>
      </c>
      <c r="I65" s="1123"/>
      <c r="J65" s="1123"/>
      <c r="K65" s="1123"/>
      <c r="L65" s="1123"/>
      <c r="M65" s="1123"/>
      <c r="N65" s="1123">
        <f>+SUM(B65:M65)</f>
        <v>24</v>
      </c>
    </row>
    <row r="66" spans="1:14" x14ac:dyDescent="0.2">
      <c r="A66" s="439"/>
      <c r="B66" s="440"/>
      <c r="C66" s="440"/>
      <c r="D66" s="440"/>
      <c r="E66" s="440"/>
      <c r="F66" s="440"/>
      <c r="G66" s="440"/>
      <c r="H66" s="440"/>
      <c r="I66" s="440"/>
      <c r="J66" s="440"/>
      <c r="K66" s="440"/>
      <c r="L66" s="440"/>
      <c r="M66" s="440"/>
      <c r="N66" s="440"/>
    </row>
    <row r="67" spans="1:14" ht="31.5" customHeight="1" x14ac:dyDescent="0.2">
      <c r="A67" s="1169" t="s">
        <v>911</v>
      </c>
      <c r="B67" s="1169"/>
      <c r="C67" s="1169"/>
      <c r="D67" s="1169"/>
      <c r="E67" s="1169"/>
      <c r="F67" s="1169"/>
      <c r="G67" s="1169"/>
      <c r="H67" s="1169"/>
      <c r="I67" s="1169"/>
      <c r="J67" s="1169"/>
      <c r="K67" s="1169"/>
      <c r="L67" s="1169"/>
      <c r="M67" s="1169"/>
      <c r="N67" s="1169"/>
    </row>
    <row r="68" spans="1:14" x14ac:dyDescent="0.2">
      <c r="A68" s="112"/>
      <c r="B68" s="112"/>
      <c r="C68" s="112"/>
      <c r="D68" s="112"/>
      <c r="E68" s="112"/>
      <c r="F68" s="112"/>
      <c r="G68" s="112"/>
      <c r="H68" s="112"/>
      <c r="I68" s="112"/>
      <c r="J68" s="112"/>
      <c r="K68" s="112"/>
      <c r="L68" s="112"/>
      <c r="M68" s="112"/>
      <c r="N68" s="112"/>
    </row>
    <row r="69" spans="1:14" ht="13.5" customHeight="1" x14ac:dyDescent="0.2">
      <c r="A69" s="112"/>
      <c r="B69" s="112"/>
      <c r="C69" s="112"/>
      <c r="D69" s="112"/>
      <c r="E69" s="112"/>
      <c r="F69" s="112"/>
      <c r="G69" s="112"/>
      <c r="H69" s="112"/>
      <c r="I69" s="112"/>
      <c r="J69" s="112"/>
      <c r="K69" s="112"/>
      <c r="L69" s="112"/>
      <c r="M69" s="112"/>
      <c r="N69" s="112"/>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66AE-F338-4A8D-B8E8-1DAA9C6320A9}">
  <sheetPr codeName="Hoja16">
    <tabColor rgb="FF002060"/>
  </sheetPr>
  <dimension ref="A1:U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10" style="1" customWidth="1"/>
    <col min="14" max="20" width="10.7109375" style="1" customWidth="1"/>
    <col min="21" max="21" width="3.5703125" style="1" customWidth="1"/>
    <col min="22" max="16384" width="11.42578125" style="1"/>
  </cols>
  <sheetData>
    <row r="1" spans="1:20" ht="13.5" customHeight="1" x14ac:dyDescent="0.25">
      <c r="A1" s="77" t="s">
        <v>342</v>
      </c>
    </row>
    <row r="2" spans="1:20" ht="15" customHeight="1" x14ac:dyDescent="0.25">
      <c r="A2" s="435" t="s">
        <v>467</v>
      </c>
    </row>
    <row r="3" spans="1:20" x14ac:dyDescent="0.25">
      <c r="A3" s="173"/>
    </row>
    <row r="4" spans="1:20" x14ac:dyDescent="0.25">
      <c r="A4" s="173" t="s">
        <v>343</v>
      </c>
    </row>
    <row r="6" spans="1:20" x14ac:dyDescent="0.25">
      <c r="A6" s="193" t="s">
        <v>344</v>
      </c>
      <c r="B6" s="194">
        <v>45658</v>
      </c>
      <c r="C6" s="194">
        <v>45689</v>
      </c>
      <c r="D6" s="194">
        <v>45717</v>
      </c>
      <c r="E6" s="194">
        <v>45748</v>
      </c>
      <c r="F6" s="194">
        <v>45778</v>
      </c>
      <c r="G6" s="194">
        <v>45809</v>
      </c>
      <c r="H6" s="194">
        <v>45839</v>
      </c>
      <c r="I6" s="194">
        <v>45870</v>
      </c>
      <c r="J6" s="194">
        <v>45901</v>
      </c>
      <c r="K6" s="194">
        <v>45931</v>
      </c>
      <c r="L6" s="194">
        <v>45962</v>
      </c>
      <c r="M6" s="194">
        <v>45992</v>
      </c>
      <c r="N6" s="194">
        <v>46023</v>
      </c>
      <c r="O6" s="194">
        <v>46054</v>
      </c>
      <c r="P6" s="194">
        <v>46082</v>
      </c>
      <c r="Q6" s="194">
        <v>46113</v>
      </c>
      <c r="R6" s="194">
        <v>46143</v>
      </c>
      <c r="S6" s="194">
        <v>46174</v>
      </c>
      <c r="T6" s="194">
        <v>46204</v>
      </c>
    </row>
    <row r="7" spans="1:20" x14ac:dyDescent="0.25">
      <c r="A7" s="195" t="s">
        <v>345</v>
      </c>
      <c r="B7" s="196">
        <v>228548</v>
      </c>
      <c r="C7" s="196">
        <v>219540</v>
      </c>
      <c r="D7" s="196">
        <v>229552</v>
      </c>
      <c r="E7" s="196">
        <v>239024</v>
      </c>
      <c r="F7" s="196">
        <v>242424</v>
      </c>
      <c r="G7" s="196">
        <v>241351</v>
      </c>
      <c r="H7" s="196">
        <v>245952</v>
      </c>
      <c r="I7" s="196">
        <v>251797</v>
      </c>
      <c r="J7" s="196">
        <v>257274</v>
      </c>
      <c r="K7" s="196">
        <v>261363</v>
      </c>
      <c r="L7" s="196">
        <v>265571</v>
      </c>
      <c r="M7" s="196">
        <v>260543</v>
      </c>
      <c r="N7" s="196">
        <v>255297</v>
      </c>
      <c r="O7" s="196">
        <v>251682</v>
      </c>
      <c r="P7" s="196">
        <v>261001</v>
      </c>
      <c r="Q7" s="196">
        <v>261387</v>
      </c>
      <c r="R7" s="196">
        <v>265361</v>
      </c>
      <c r="S7" s="196">
        <v>266989</v>
      </c>
      <c r="T7" s="196">
        <v>268870</v>
      </c>
    </row>
    <row r="8" spans="1:20" x14ac:dyDescent="0.25">
      <c r="A8" s="197" t="s">
        <v>346</v>
      </c>
      <c r="B8" s="196">
        <v>19062</v>
      </c>
      <c r="C8" s="196">
        <v>18802</v>
      </c>
      <c r="D8" s="196">
        <v>19930</v>
      </c>
      <c r="E8" s="196">
        <v>19991</v>
      </c>
      <c r="F8" s="196">
        <v>20893</v>
      </c>
      <c r="G8" s="196">
        <v>20544</v>
      </c>
      <c r="H8" s="196">
        <v>21629</v>
      </c>
      <c r="I8" s="196">
        <v>21061</v>
      </c>
      <c r="J8" s="196">
        <v>21721</v>
      </c>
      <c r="K8" s="196">
        <v>23119</v>
      </c>
      <c r="L8" s="196">
        <v>23770</v>
      </c>
      <c r="M8" s="196">
        <v>22273</v>
      </c>
      <c r="N8" s="196">
        <v>22448</v>
      </c>
      <c r="O8" s="196">
        <v>22140</v>
      </c>
      <c r="P8" s="196">
        <v>23044</v>
      </c>
      <c r="Q8" s="196">
        <v>23299</v>
      </c>
      <c r="R8" s="196">
        <v>23624</v>
      </c>
      <c r="S8" s="196">
        <v>24055</v>
      </c>
      <c r="T8" s="196">
        <v>24872</v>
      </c>
    </row>
    <row r="9" spans="1:20" x14ac:dyDescent="0.25">
      <c r="A9" s="198" t="s">
        <v>347</v>
      </c>
      <c r="B9" s="199">
        <f t="shared" ref="B9:T9" si="0">B7+B8</f>
        <v>247610</v>
      </c>
      <c r="C9" s="199">
        <f t="shared" si="0"/>
        <v>238342</v>
      </c>
      <c r="D9" s="199">
        <f t="shared" si="0"/>
        <v>249482</v>
      </c>
      <c r="E9" s="199">
        <f t="shared" si="0"/>
        <v>259015</v>
      </c>
      <c r="F9" s="199">
        <f t="shared" si="0"/>
        <v>263317</v>
      </c>
      <c r="G9" s="199">
        <f t="shared" si="0"/>
        <v>261895</v>
      </c>
      <c r="H9" s="199">
        <f t="shared" si="0"/>
        <v>267581</v>
      </c>
      <c r="I9" s="199">
        <f t="shared" si="0"/>
        <v>272858</v>
      </c>
      <c r="J9" s="199">
        <f t="shared" si="0"/>
        <v>278995</v>
      </c>
      <c r="K9" s="199">
        <f t="shared" si="0"/>
        <v>284482</v>
      </c>
      <c r="L9" s="199">
        <f t="shared" si="0"/>
        <v>289341</v>
      </c>
      <c r="M9" s="199">
        <f t="shared" si="0"/>
        <v>282816</v>
      </c>
      <c r="N9" s="199">
        <f t="shared" si="0"/>
        <v>277745</v>
      </c>
      <c r="O9" s="199">
        <f t="shared" si="0"/>
        <v>273822</v>
      </c>
      <c r="P9" s="199">
        <f t="shared" si="0"/>
        <v>284045</v>
      </c>
      <c r="Q9" s="199">
        <f t="shared" si="0"/>
        <v>284686</v>
      </c>
      <c r="R9" s="199">
        <f t="shared" si="0"/>
        <v>288985</v>
      </c>
      <c r="S9" s="199">
        <f t="shared" si="0"/>
        <v>291044</v>
      </c>
      <c r="T9" s="199">
        <f t="shared" si="0"/>
        <v>293742</v>
      </c>
    </row>
    <row r="10" spans="1:20" x14ac:dyDescent="0.25">
      <c r="A10" s="8"/>
    </row>
    <row r="11" spans="1:20" x14ac:dyDescent="0.25">
      <c r="A11" s="109" t="s">
        <v>348</v>
      </c>
    </row>
    <row r="13" spans="1:20" x14ac:dyDescent="0.25">
      <c r="A13" s="193" t="s">
        <v>349</v>
      </c>
      <c r="B13" s="194">
        <v>45658</v>
      </c>
      <c r="C13" s="194">
        <v>45689</v>
      </c>
      <c r="D13" s="194">
        <v>45717</v>
      </c>
      <c r="E13" s="194">
        <v>45748</v>
      </c>
      <c r="F13" s="194">
        <v>45778</v>
      </c>
      <c r="G13" s="194">
        <v>45809</v>
      </c>
      <c r="H13" s="194">
        <v>45839</v>
      </c>
      <c r="I13" s="194">
        <v>45870</v>
      </c>
      <c r="J13" s="194">
        <v>45901</v>
      </c>
      <c r="K13" s="194">
        <v>45931</v>
      </c>
      <c r="L13" s="194">
        <v>45962</v>
      </c>
      <c r="M13" s="194">
        <v>45992</v>
      </c>
      <c r="N13" s="194">
        <v>46023</v>
      </c>
      <c r="O13" s="194">
        <v>46054</v>
      </c>
      <c r="P13" s="194">
        <v>46082</v>
      </c>
      <c r="Q13" s="194">
        <v>46113</v>
      </c>
      <c r="R13" s="194">
        <v>46143</v>
      </c>
      <c r="S13" s="194">
        <v>46174</v>
      </c>
      <c r="T13" s="194">
        <v>46204</v>
      </c>
    </row>
    <row r="14" spans="1:20" x14ac:dyDescent="0.25">
      <c r="A14" s="197" t="s">
        <v>350</v>
      </c>
      <c r="B14" s="200">
        <f t="shared" ref="B14:T14" si="1">+B15+B16</f>
        <v>73832</v>
      </c>
      <c r="C14" s="200">
        <f t="shared" si="1"/>
        <v>72876</v>
      </c>
      <c r="D14" s="200">
        <f t="shared" si="1"/>
        <v>75376</v>
      </c>
      <c r="E14" s="200">
        <f t="shared" si="1"/>
        <v>76396</v>
      </c>
      <c r="F14" s="200">
        <f t="shared" si="1"/>
        <v>76036</v>
      </c>
      <c r="G14" s="200">
        <f t="shared" si="1"/>
        <v>78175</v>
      </c>
      <c r="H14" s="200">
        <f t="shared" si="1"/>
        <v>76286</v>
      </c>
      <c r="I14" s="200">
        <f t="shared" si="1"/>
        <v>77323</v>
      </c>
      <c r="J14" s="200">
        <f t="shared" si="1"/>
        <v>77198</v>
      </c>
      <c r="K14" s="200">
        <f t="shared" si="1"/>
        <v>77997</v>
      </c>
      <c r="L14" s="200">
        <f t="shared" si="1"/>
        <v>77842</v>
      </c>
      <c r="M14" s="200">
        <f t="shared" si="1"/>
        <v>77927</v>
      </c>
      <c r="N14" s="200">
        <f t="shared" si="1"/>
        <v>79247</v>
      </c>
      <c r="O14" s="200">
        <f t="shared" si="1"/>
        <v>77565</v>
      </c>
      <c r="P14" s="200">
        <f t="shared" si="1"/>
        <v>80292</v>
      </c>
      <c r="Q14" s="200">
        <f t="shared" si="1"/>
        <v>78875</v>
      </c>
      <c r="R14" s="200">
        <f t="shared" si="1"/>
        <v>78577</v>
      </c>
      <c r="S14" s="200">
        <f t="shared" si="1"/>
        <v>79161</v>
      </c>
      <c r="T14" s="200">
        <f t="shared" si="1"/>
        <v>79799</v>
      </c>
    </row>
    <row r="15" spans="1:20" x14ac:dyDescent="0.25">
      <c r="A15" s="201" t="s">
        <v>345</v>
      </c>
      <c r="B15" s="202">
        <v>67451</v>
      </c>
      <c r="C15" s="202">
        <v>65902</v>
      </c>
      <c r="D15" s="202">
        <v>67878</v>
      </c>
      <c r="E15" s="202">
        <v>69805</v>
      </c>
      <c r="F15" s="202">
        <v>68804</v>
      </c>
      <c r="G15" s="202">
        <v>71145</v>
      </c>
      <c r="H15" s="202">
        <v>68672</v>
      </c>
      <c r="I15" s="202">
        <v>70604</v>
      </c>
      <c r="J15" s="202">
        <v>70437</v>
      </c>
      <c r="K15" s="202">
        <v>70371</v>
      </c>
      <c r="L15" s="202">
        <v>69842</v>
      </c>
      <c r="M15" s="202">
        <v>71235</v>
      </c>
      <c r="N15" s="202">
        <v>72196</v>
      </c>
      <c r="O15" s="202">
        <v>70560</v>
      </c>
      <c r="P15" s="202">
        <v>73008</v>
      </c>
      <c r="Q15" s="202">
        <v>71625</v>
      </c>
      <c r="R15" s="202">
        <v>71399</v>
      </c>
      <c r="S15" s="202">
        <v>71711</v>
      </c>
      <c r="T15" s="202">
        <v>72364</v>
      </c>
    </row>
    <row r="16" spans="1:20" customFormat="1" x14ac:dyDescent="0.25">
      <c r="A16" s="203" t="s">
        <v>346</v>
      </c>
      <c r="B16" s="204">
        <v>6381</v>
      </c>
      <c r="C16" s="204">
        <v>6974</v>
      </c>
      <c r="D16" s="204">
        <v>7498</v>
      </c>
      <c r="E16" s="204">
        <v>6591</v>
      </c>
      <c r="F16" s="204">
        <v>7232</v>
      </c>
      <c r="G16" s="204">
        <v>7030</v>
      </c>
      <c r="H16" s="204">
        <v>7614</v>
      </c>
      <c r="I16" s="204">
        <v>6719</v>
      </c>
      <c r="J16" s="204">
        <v>6761</v>
      </c>
      <c r="K16" s="204">
        <v>7626</v>
      </c>
      <c r="L16" s="204">
        <v>8000</v>
      </c>
      <c r="M16" s="204">
        <v>6692</v>
      </c>
      <c r="N16" s="204">
        <v>7051</v>
      </c>
      <c r="O16" s="204">
        <v>7005</v>
      </c>
      <c r="P16" s="204">
        <v>7284</v>
      </c>
      <c r="Q16" s="204">
        <v>7250</v>
      </c>
      <c r="R16" s="204">
        <v>7178</v>
      </c>
      <c r="S16" s="204">
        <v>7450</v>
      </c>
      <c r="T16" s="204">
        <v>7435</v>
      </c>
    </row>
    <row r="17" spans="1:21" customFormat="1" x14ac:dyDescent="0.25">
      <c r="A17" s="205" t="s">
        <v>351</v>
      </c>
      <c r="B17" s="206">
        <f t="shared" ref="B17:T17" si="2">+B18+B19</f>
        <v>173778</v>
      </c>
      <c r="C17" s="206">
        <f t="shared" si="2"/>
        <v>165466</v>
      </c>
      <c r="D17" s="206">
        <f t="shared" si="2"/>
        <v>174106</v>
      </c>
      <c r="E17" s="206">
        <f t="shared" si="2"/>
        <v>182619</v>
      </c>
      <c r="F17" s="206">
        <f t="shared" si="2"/>
        <v>187281</v>
      </c>
      <c r="G17" s="206">
        <f t="shared" si="2"/>
        <v>183720</v>
      </c>
      <c r="H17" s="206">
        <f t="shared" si="2"/>
        <v>191295</v>
      </c>
      <c r="I17" s="206">
        <f t="shared" si="2"/>
        <v>195535</v>
      </c>
      <c r="J17" s="206">
        <f t="shared" si="2"/>
        <v>201797</v>
      </c>
      <c r="K17" s="206">
        <f t="shared" si="2"/>
        <v>206485</v>
      </c>
      <c r="L17" s="206">
        <f t="shared" si="2"/>
        <v>211499</v>
      </c>
      <c r="M17" s="206">
        <f t="shared" si="2"/>
        <v>204889</v>
      </c>
      <c r="N17" s="206">
        <f t="shared" si="2"/>
        <v>198498</v>
      </c>
      <c r="O17" s="206">
        <f t="shared" si="2"/>
        <v>196257</v>
      </c>
      <c r="P17" s="206">
        <f t="shared" si="2"/>
        <v>203753</v>
      </c>
      <c r="Q17" s="206">
        <f t="shared" si="2"/>
        <v>205811</v>
      </c>
      <c r="R17" s="206">
        <f t="shared" si="2"/>
        <v>210408</v>
      </c>
      <c r="S17" s="206">
        <f t="shared" si="2"/>
        <v>211883</v>
      </c>
      <c r="T17" s="200">
        <f t="shared" si="2"/>
        <v>213943</v>
      </c>
      <c r="U17" s="206"/>
    </row>
    <row r="18" spans="1:21" customFormat="1" x14ac:dyDescent="0.25">
      <c r="A18" s="203" t="s">
        <v>352</v>
      </c>
      <c r="B18" s="204">
        <v>161097</v>
      </c>
      <c r="C18" s="204">
        <v>153638</v>
      </c>
      <c r="D18" s="204">
        <v>161674</v>
      </c>
      <c r="E18" s="204">
        <v>169219</v>
      </c>
      <c r="F18" s="204">
        <v>173620</v>
      </c>
      <c r="G18" s="204">
        <v>170206</v>
      </c>
      <c r="H18" s="204">
        <v>177280</v>
      </c>
      <c r="I18" s="204">
        <v>181193</v>
      </c>
      <c r="J18" s="204">
        <v>186837</v>
      </c>
      <c r="K18" s="204">
        <v>190992</v>
      </c>
      <c r="L18" s="204">
        <v>195729</v>
      </c>
      <c r="M18" s="204">
        <v>189308</v>
      </c>
      <c r="N18" s="204">
        <v>183101</v>
      </c>
      <c r="O18" s="204">
        <v>181122</v>
      </c>
      <c r="P18" s="204">
        <v>187993</v>
      </c>
      <c r="Q18" s="204">
        <v>189762</v>
      </c>
      <c r="R18" s="204">
        <v>193962</v>
      </c>
      <c r="S18" s="204">
        <v>195278</v>
      </c>
      <c r="T18" s="204">
        <v>196506</v>
      </c>
    </row>
    <row r="19" spans="1:21" customFormat="1" x14ac:dyDescent="0.25">
      <c r="A19" s="203" t="s">
        <v>346</v>
      </c>
      <c r="B19" s="204">
        <v>12681</v>
      </c>
      <c r="C19" s="204">
        <v>11828</v>
      </c>
      <c r="D19" s="204">
        <v>12432</v>
      </c>
      <c r="E19" s="204">
        <v>13400</v>
      </c>
      <c r="F19" s="204">
        <v>13661</v>
      </c>
      <c r="G19" s="204">
        <v>13514</v>
      </c>
      <c r="H19" s="204">
        <v>14015</v>
      </c>
      <c r="I19" s="204">
        <v>14342</v>
      </c>
      <c r="J19" s="204">
        <v>14960</v>
      </c>
      <c r="K19" s="204">
        <v>15493</v>
      </c>
      <c r="L19" s="204">
        <v>15770</v>
      </c>
      <c r="M19" s="204">
        <v>15581</v>
      </c>
      <c r="N19" s="204">
        <v>15397</v>
      </c>
      <c r="O19" s="204">
        <v>15135</v>
      </c>
      <c r="P19" s="204">
        <v>15760</v>
      </c>
      <c r="Q19" s="204">
        <v>16049</v>
      </c>
      <c r="R19" s="204">
        <v>16446</v>
      </c>
      <c r="S19" s="204">
        <v>16605</v>
      </c>
      <c r="T19" s="204">
        <v>17437</v>
      </c>
    </row>
    <row r="20" spans="1:21" x14ac:dyDescent="0.25">
      <c r="A20" s="198" t="s">
        <v>0</v>
      </c>
      <c r="B20" s="207">
        <f t="shared" ref="B20:T20" si="3">+B17+B14</f>
        <v>247610</v>
      </c>
      <c r="C20" s="207">
        <f t="shared" si="3"/>
        <v>238342</v>
      </c>
      <c r="D20" s="207">
        <f t="shared" si="3"/>
        <v>249482</v>
      </c>
      <c r="E20" s="207">
        <f t="shared" si="3"/>
        <v>259015</v>
      </c>
      <c r="F20" s="207">
        <f t="shared" si="3"/>
        <v>263317</v>
      </c>
      <c r="G20" s="207">
        <f t="shared" si="3"/>
        <v>261895</v>
      </c>
      <c r="H20" s="207">
        <f t="shared" si="3"/>
        <v>267581</v>
      </c>
      <c r="I20" s="207">
        <f t="shared" si="3"/>
        <v>272858</v>
      </c>
      <c r="J20" s="207">
        <f t="shared" si="3"/>
        <v>278995</v>
      </c>
      <c r="K20" s="207">
        <f t="shared" si="3"/>
        <v>284482</v>
      </c>
      <c r="L20" s="207">
        <f t="shared" si="3"/>
        <v>289341</v>
      </c>
      <c r="M20" s="207">
        <f t="shared" si="3"/>
        <v>282816</v>
      </c>
      <c r="N20" s="207">
        <f t="shared" si="3"/>
        <v>277745</v>
      </c>
      <c r="O20" s="207">
        <f t="shared" si="3"/>
        <v>273822</v>
      </c>
      <c r="P20" s="207">
        <f t="shared" si="3"/>
        <v>284045</v>
      </c>
      <c r="Q20" s="207">
        <f t="shared" si="3"/>
        <v>284686</v>
      </c>
      <c r="R20" s="207">
        <f t="shared" si="3"/>
        <v>288985</v>
      </c>
      <c r="S20" s="207">
        <f t="shared" si="3"/>
        <v>291044</v>
      </c>
      <c r="T20" s="207">
        <f t="shared" si="3"/>
        <v>293742</v>
      </c>
    </row>
    <row r="21" spans="1:21" x14ac:dyDescent="0.25">
      <c r="A21" s="49"/>
    </row>
    <row r="22" spans="1:21" ht="46.5" customHeight="1" x14ac:dyDescent="0.25">
      <c r="A22" s="1175" t="s">
        <v>912</v>
      </c>
      <c r="B22" s="1172"/>
      <c r="C22" s="1172"/>
      <c r="D22" s="1172"/>
      <c r="E22" s="1172"/>
      <c r="F22" s="1172"/>
      <c r="G22" s="1172"/>
      <c r="H22" s="1172"/>
      <c r="I22" s="1172"/>
      <c r="J22" s="1172"/>
      <c r="K22" s="1172"/>
      <c r="L22" s="1172"/>
      <c r="M22" s="1172"/>
      <c r="N22" s="1172"/>
      <c r="O22" s="1172"/>
      <c r="P22" s="1172"/>
      <c r="Q22" s="472"/>
      <c r="R22" s="472"/>
      <c r="S22" s="472"/>
      <c r="T22" s="472"/>
    </row>
  </sheetData>
  <mergeCells count="1">
    <mergeCell ref="A22:P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E2CA3-19EB-406F-BEC6-D03F0CD4C5E3}">
  <sheetPr>
    <tabColor rgb="FF002060"/>
  </sheetPr>
  <dimension ref="A1:N42"/>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4" width="15.7109375" style="2" customWidth="1"/>
    <col min="5" max="11" width="15.7109375" style="3" customWidth="1"/>
    <col min="12" max="12" width="2.28515625" style="3" customWidth="1"/>
    <col min="13" max="13" width="11.5703125" style="80"/>
    <col min="14" max="14" width="12.28515625" style="3" bestFit="1" customWidth="1"/>
    <col min="15" max="16384" width="11.5703125" style="3"/>
  </cols>
  <sheetData>
    <row r="1" spans="1:13" ht="12.75" x14ac:dyDescent="0.2">
      <c r="A1" s="77" t="s">
        <v>425</v>
      </c>
      <c r="B1" s="311"/>
      <c r="C1" s="311"/>
      <c r="D1" s="311"/>
    </row>
    <row r="2" spans="1:13" ht="36.75" customHeight="1" x14ac:dyDescent="0.2">
      <c r="A2" s="1176" t="s">
        <v>426</v>
      </c>
      <c r="B2" s="1176"/>
      <c r="C2" s="1176"/>
      <c r="D2" s="1176"/>
      <c r="E2" s="1176"/>
      <c r="F2" s="1176"/>
      <c r="G2" s="1176"/>
    </row>
    <row r="4" spans="1:13" ht="15" x14ac:dyDescent="0.25">
      <c r="A4" s="312" t="s">
        <v>427</v>
      </c>
      <c r="B4" s="313">
        <v>2017</v>
      </c>
      <c r="C4" s="314">
        <v>2018</v>
      </c>
      <c r="D4" s="314">
        <v>2019</v>
      </c>
      <c r="E4" s="314">
        <v>2020</v>
      </c>
      <c r="F4" s="314">
        <v>2021</v>
      </c>
      <c r="G4" s="314">
        <v>2022</v>
      </c>
      <c r="H4" s="314">
        <v>2023</v>
      </c>
      <c r="I4" s="314">
        <v>2024</v>
      </c>
      <c r="J4" s="314">
        <v>2025</v>
      </c>
      <c r="K4" s="314" t="s">
        <v>764</v>
      </c>
      <c r="L4"/>
    </row>
    <row r="5" spans="1:13" ht="12.75" x14ac:dyDescent="0.2">
      <c r="A5" s="315" t="s">
        <v>428</v>
      </c>
      <c r="B5" s="316">
        <v>763697136.64720368</v>
      </c>
      <c r="C5" s="316">
        <v>1538755561.3522799</v>
      </c>
      <c r="D5" s="316">
        <v>1338540643.0920179</v>
      </c>
      <c r="E5" s="316">
        <v>924550904.85911989</v>
      </c>
      <c r="F5" s="316">
        <v>1489606410.7062762</v>
      </c>
      <c r="G5" s="316">
        <v>2906989969.7614036</v>
      </c>
      <c r="H5" s="316">
        <v>1784596247.9300802</v>
      </c>
      <c r="I5" s="316">
        <v>1583684885.1000242</v>
      </c>
      <c r="J5" s="316">
        <v>1790962183.5215564</v>
      </c>
      <c r="K5" s="316">
        <v>2229686612.7001319</v>
      </c>
      <c r="L5" s="317"/>
      <c r="M5" s="644"/>
    </row>
    <row r="6" spans="1:13" ht="12.75" x14ac:dyDescent="0.2">
      <c r="A6" s="315" t="s">
        <v>429</v>
      </c>
      <c r="B6" s="316">
        <v>541508149.34888995</v>
      </c>
      <c r="C6" s="316">
        <v>869495869.71600986</v>
      </c>
      <c r="D6" s="316">
        <v>1043065611.4294121</v>
      </c>
      <c r="E6" s="316">
        <v>757768870.09938431</v>
      </c>
      <c r="F6" s="316">
        <v>1507199425.1820052</v>
      </c>
      <c r="G6" s="316">
        <v>1499971451.1666107</v>
      </c>
      <c r="H6" s="316">
        <v>1132020267.8957071</v>
      </c>
      <c r="I6" s="316">
        <v>1208374834.3011656</v>
      </c>
      <c r="J6" s="316">
        <v>1285342716.2762067</v>
      </c>
      <c r="K6" s="316">
        <v>1499372217.9210036</v>
      </c>
      <c r="L6" s="317"/>
      <c r="M6" s="644"/>
    </row>
    <row r="7" spans="1:13" ht="12.75" x14ac:dyDescent="0.2">
      <c r="A7" s="315" t="s">
        <v>435</v>
      </c>
      <c r="B7" s="316">
        <v>327055932.94078314</v>
      </c>
      <c r="C7" s="316">
        <v>287545986.22107995</v>
      </c>
      <c r="D7" s="316">
        <v>232075398.83061412</v>
      </c>
      <c r="E7" s="316">
        <v>257573602.17469963</v>
      </c>
      <c r="F7" s="316">
        <v>405850821.23998946</v>
      </c>
      <c r="G7" s="316">
        <v>589157681.24090171</v>
      </c>
      <c r="H7" s="316">
        <v>496137660.46374714</v>
      </c>
      <c r="I7" s="316">
        <v>494038226.17757148</v>
      </c>
      <c r="J7" s="316">
        <v>893648826.04918838</v>
      </c>
      <c r="K7" s="316">
        <v>1492161337.1188438</v>
      </c>
      <c r="L7" s="317"/>
      <c r="M7" s="644"/>
    </row>
    <row r="8" spans="1:13" ht="12.75" x14ac:dyDescent="0.2">
      <c r="A8" s="315" t="s">
        <v>436</v>
      </c>
      <c r="B8" s="316">
        <v>272167011.57288229</v>
      </c>
      <c r="C8" s="316">
        <v>193163162.79499999</v>
      </c>
      <c r="D8" s="316">
        <v>191195008.66329765</v>
      </c>
      <c r="E8" s="316">
        <v>297926625.58165723</v>
      </c>
      <c r="F8" s="316">
        <v>400987625.63317901</v>
      </c>
      <c r="G8" s="316">
        <v>391837893.9307729</v>
      </c>
      <c r="H8" s="316">
        <v>241533678.82649976</v>
      </c>
      <c r="I8" s="316">
        <v>228397759.27171227</v>
      </c>
      <c r="J8" s="316">
        <v>576439666.74130726</v>
      </c>
      <c r="K8" s="316">
        <v>1251198578.9291728</v>
      </c>
      <c r="L8" s="317"/>
      <c r="M8" s="644"/>
    </row>
    <row r="9" spans="1:13" ht="12.75" x14ac:dyDescent="0.2">
      <c r="A9" s="315" t="s">
        <v>433</v>
      </c>
      <c r="B9" s="316">
        <v>131188255.46103016</v>
      </c>
      <c r="C9" s="316">
        <v>219552890.38589999</v>
      </c>
      <c r="D9" s="316">
        <v>260149008.08051157</v>
      </c>
      <c r="E9" s="316">
        <v>242404829.68301129</v>
      </c>
      <c r="F9" s="316">
        <v>423283448.74851519</v>
      </c>
      <c r="G9" s="316">
        <v>778302577.6300832</v>
      </c>
      <c r="H9" s="316">
        <v>621250274.8130492</v>
      </c>
      <c r="I9" s="316">
        <v>1034031267.4078258</v>
      </c>
      <c r="J9" s="316">
        <v>1025642311.5120202</v>
      </c>
      <c r="K9" s="316">
        <v>1158848584.1090639</v>
      </c>
      <c r="L9" s="317"/>
      <c r="M9" s="644"/>
    </row>
    <row r="10" spans="1:13" ht="12.75" x14ac:dyDescent="0.2">
      <c r="A10" s="315" t="s">
        <v>431</v>
      </c>
      <c r="B10" s="316">
        <v>136356979.96212474</v>
      </c>
      <c r="C10" s="316">
        <v>224550867.73710001</v>
      </c>
      <c r="D10" s="316">
        <v>296051121.90858167</v>
      </c>
      <c r="E10" s="316">
        <v>432277170.22909284</v>
      </c>
      <c r="F10" s="316">
        <v>639750145.24869096</v>
      </c>
      <c r="G10" s="316">
        <v>1151952606.045912</v>
      </c>
      <c r="H10" s="316">
        <v>600758562.91867125</v>
      </c>
      <c r="I10" s="316">
        <v>746953645.11537814</v>
      </c>
      <c r="J10" s="316">
        <v>978261661.48353922</v>
      </c>
      <c r="K10" s="316">
        <v>1099064298.0210693</v>
      </c>
      <c r="L10" s="317"/>
      <c r="M10" s="645"/>
    </row>
    <row r="11" spans="1:13" ht="12.75" x14ac:dyDescent="0.2">
      <c r="A11" s="315" t="s">
        <v>430</v>
      </c>
      <c r="B11" s="316">
        <v>122883926.66806822</v>
      </c>
      <c r="C11" s="316">
        <v>186469358.70390001</v>
      </c>
      <c r="D11" s="316">
        <v>135952129.10717773</v>
      </c>
      <c r="E11" s="316">
        <v>235587330.43529028</v>
      </c>
      <c r="F11" s="316">
        <v>540923654.37573445</v>
      </c>
      <c r="G11" s="316">
        <v>1301959152.1800368</v>
      </c>
      <c r="H11" s="316">
        <v>960328375.16385508</v>
      </c>
      <c r="I11" s="316">
        <v>872924720.24443448</v>
      </c>
      <c r="J11" s="316">
        <v>882824389.78905451</v>
      </c>
      <c r="K11" s="316">
        <v>808074414.05470729</v>
      </c>
      <c r="L11" s="317"/>
      <c r="M11" s="645"/>
    </row>
    <row r="12" spans="1:13" ht="12.75" x14ac:dyDescent="0.2">
      <c r="A12" s="315" t="s">
        <v>432</v>
      </c>
      <c r="B12" s="316">
        <v>227611902.56232706</v>
      </c>
      <c r="C12" s="316">
        <v>387901922.66031998</v>
      </c>
      <c r="D12" s="316">
        <v>374260532.63893145</v>
      </c>
      <c r="E12" s="316">
        <v>347787885.8782028</v>
      </c>
      <c r="F12" s="316">
        <v>484875977.29469717</v>
      </c>
      <c r="G12" s="316">
        <v>711528223.09067392</v>
      </c>
      <c r="H12" s="316">
        <v>424626437.3789655</v>
      </c>
      <c r="I12" s="316">
        <v>574726626.26898849</v>
      </c>
      <c r="J12" s="316">
        <v>592674380.55228913</v>
      </c>
      <c r="K12" s="316">
        <v>790766297.02889204</v>
      </c>
      <c r="L12" s="317"/>
      <c r="M12" s="645"/>
    </row>
    <row r="13" spans="1:13" ht="12.75" x14ac:dyDescent="0.2">
      <c r="A13" s="315" t="s">
        <v>437</v>
      </c>
      <c r="B13" s="316">
        <v>104478499.19148935</v>
      </c>
      <c r="C13" s="316">
        <v>187976278.78904</v>
      </c>
      <c r="D13" s="316">
        <v>144971943.18128914</v>
      </c>
      <c r="E13" s="316">
        <v>64317113.420949295</v>
      </c>
      <c r="F13" s="316">
        <v>99569605.013584509</v>
      </c>
      <c r="G13" s="316">
        <v>364425078.26493734</v>
      </c>
      <c r="H13" s="316">
        <v>253202218.27251732</v>
      </c>
      <c r="I13" s="316">
        <v>175671378.72881177</v>
      </c>
      <c r="J13" s="316">
        <v>308105816.0740332</v>
      </c>
      <c r="K13" s="316">
        <v>629124917.93182325</v>
      </c>
      <c r="L13" s="317"/>
      <c r="M13" s="645"/>
    </row>
    <row r="14" spans="1:13" ht="12.75" x14ac:dyDescent="0.2">
      <c r="A14" s="315" t="s">
        <v>434</v>
      </c>
      <c r="B14" s="316">
        <v>324950628.46263272</v>
      </c>
      <c r="C14" s="316">
        <v>315586867.16687</v>
      </c>
      <c r="D14" s="316">
        <v>277660674.51767063</v>
      </c>
      <c r="E14" s="316">
        <v>245695348.41946793</v>
      </c>
      <c r="F14" s="316">
        <v>292913965.19033945</v>
      </c>
      <c r="G14" s="316">
        <v>379096117.19090271</v>
      </c>
      <c r="H14" s="316">
        <v>302901950.26407653</v>
      </c>
      <c r="I14" s="316">
        <v>311608839.28559732</v>
      </c>
      <c r="J14" s="316">
        <v>481677364.2200284</v>
      </c>
      <c r="K14" s="316">
        <v>565662657.6209929</v>
      </c>
      <c r="L14" s="317"/>
      <c r="M14" s="645"/>
    </row>
    <row r="15" spans="1:13" ht="12.75" x14ac:dyDescent="0.2">
      <c r="A15" s="315" t="s">
        <v>438</v>
      </c>
      <c r="B15" s="316">
        <v>138327589.57797658</v>
      </c>
      <c r="C15" s="316">
        <v>135513641.22571999</v>
      </c>
      <c r="D15" s="316">
        <v>103743810.59465368</v>
      </c>
      <c r="E15" s="316">
        <v>138747973.8251988</v>
      </c>
      <c r="F15" s="316">
        <v>142075284.55517718</v>
      </c>
      <c r="G15" s="316">
        <v>434380541.21987325</v>
      </c>
      <c r="H15" s="316">
        <v>276628005.73058379</v>
      </c>
      <c r="I15" s="316">
        <v>263344294.2395083</v>
      </c>
      <c r="J15" s="316">
        <v>422328284.47662169</v>
      </c>
      <c r="K15" s="316">
        <v>526683349.45674664</v>
      </c>
      <c r="L15" s="317"/>
      <c r="M15" s="645"/>
    </row>
    <row r="16" spans="1:13" ht="12.75" x14ac:dyDescent="0.2">
      <c r="A16" s="315" t="s">
        <v>439</v>
      </c>
      <c r="B16" s="316">
        <v>133154121.32013087</v>
      </c>
      <c r="C16" s="316">
        <v>164027493.34915999</v>
      </c>
      <c r="D16" s="316">
        <v>154141789.48205101</v>
      </c>
      <c r="E16" s="316">
        <v>115837950.53552753</v>
      </c>
      <c r="F16" s="316">
        <v>178531635.40426666</v>
      </c>
      <c r="G16" s="316">
        <v>231308289.86436662</v>
      </c>
      <c r="H16" s="316">
        <v>157360594.96352369</v>
      </c>
      <c r="I16" s="316">
        <v>140836701.23690817</v>
      </c>
      <c r="J16" s="316">
        <v>233179044.0575245</v>
      </c>
      <c r="K16" s="316">
        <v>338647795.19635206</v>
      </c>
      <c r="L16" s="317"/>
      <c r="M16" s="645"/>
    </row>
    <row r="17" spans="1:14" ht="12.75" x14ac:dyDescent="0.2">
      <c r="A17" s="315" t="s">
        <v>441</v>
      </c>
      <c r="B17" s="316">
        <v>82028454.668843776</v>
      </c>
      <c r="C17" s="316">
        <v>112715529.84332</v>
      </c>
      <c r="D17" s="316">
        <v>104096132.55902585</v>
      </c>
      <c r="E17" s="316">
        <v>59561652.249217242</v>
      </c>
      <c r="F17" s="316">
        <v>62930067.91201254</v>
      </c>
      <c r="G17" s="316">
        <v>127616459.91505076</v>
      </c>
      <c r="H17" s="316">
        <v>100419878.43757316</v>
      </c>
      <c r="I17" s="316">
        <v>110466790.63696405</v>
      </c>
      <c r="J17" s="316">
        <v>195262742.05054075</v>
      </c>
      <c r="K17" s="316">
        <v>338326722.06671238</v>
      </c>
      <c r="L17" s="317"/>
      <c r="M17" s="645"/>
    </row>
    <row r="18" spans="1:14" ht="12.75" x14ac:dyDescent="0.2">
      <c r="A18" s="315" t="s">
        <v>440</v>
      </c>
      <c r="B18" s="316">
        <v>40902318.071357079</v>
      </c>
      <c r="C18" s="316">
        <v>65415326.179779999</v>
      </c>
      <c r="D18" s="316">
        <v>46811127.651361644</v>
      </c>
      <c r="E18" s="316">
        <v>80390266.921754465</v>
      </c>
      <c r="F18" s="316">
        <v>111945525.5520362</v>
      </c>
      <c r="G18" s="316">
        <v>165071381.3721655</v>
      </c>
      <c r="H18" s="316">
        <v>108518643.34688735</v>
      </c>
      <c r="I18" s="316">
        <v>88279382.849282295</v>
      </c>
      <c r="J18" s="316">
        <v>131547721.0870277</v>
      </c>
      <c r="K18" s="316">
        <v>252614778.9680652</v>
      </c>
      <c r="L18" s="317"/>
      <c r="M18" s="645"/>
    </row>
    <row r="19" spans="1:14" ht="12.75" x14ac:dyDescent="0.2">
      <c r="A19" s="315" t="s">
        <v>443</v>
      </c>
      <c r="B19" s="316">
        <v>15854103.314053014</v>
      </c>
      <c r="C19" s="316">
        <v>18399498.831899997</v>
      </c>
      <c r="D19" s="316">
        <v>18128058.36859753</v>
      </c>
      <c r="E19" s="316">
        <v>18306277.375074893</v>
      </c>
      <c r="F19" s="316">
        <v>18017005.49448806</v>
      </c>
      <c r="G19" s="316">
        <v>23584638.910057444</v>
      </c>
      <c r="H19" s="316">
        <v>24223192.298022892</v>
      </c>
      <c r="I19" s="316">
        <v>40005909.303507052</v>
      </c>
      <c r="J19" s="316">
        <v>68423253.237228647</v>
      </c>
      <c r="K19" s="316">
        <v>119230301.60464354</v>
      </c>
      <c r="L19" s="317"/>
      <c r="M19" s="645"/>
    </row>
    <row r="20" spans="1:14" ht="12.75" x14ac:dyDescent="0.2">
      <c r="A20" s="315" t="s">
        <v>442</v>
      </c>
      <c r="B20" s="316">
        <v>13929045.176468935</v>
      </c>
      <c r="C20" s="316">
        <v>9639181.864599999</v>
      </c>
      <c r="D20" s="316">
        <v>9614887.3789981753</v>
      </c>
      <c r="E20" s="316">
        <v>16251306.838739339</v>
      </c>
      <c r="F20" s="316">
        <v>16309201.577606764</v>
      </c>
      <c r="G20" s="316">
        <v>39401246.590282783</v>
      </c>
      <c r="H20" s="316">
        <v>155265130.28780186</v>
      </c>
      <c r="I20" s="316">
        <v>165346911.84009668</v>
      </c>
      <c r="J20" s="316">
        <v>147121931.28097549</v>
      </c>
      <c r="K20" s="316">
        <v>77610547.520355836</v>
      </c>
      <c r="L20" s="317"/>
      <c r="M20" s="645"/>
      <c r="N20" s="318"/>
    </row>
    <row r="21" spans="1:14" ht="12.75" x14ac:dyDescent="0.2">
      <c r="A21" s="315" t="s">
        <v>444</v>
      </c>
      <c r="B21" s="316">
        <v>6547623.2617000006</v>
      </c>
      <c r="C21" s="316">
        <v>6231787.3898499999</v>
      </c>
      <c r="D21" s="316">
        <v>6008574.417040281</v>
      </c>
      <c r="E21" s="316">
        <v>7885246.3756776359</v>
      </c>
      <c r="F21" s="316">
        <v>7656701.8052467592</v>
      </c>
      <c r="G21" s="316">
        <v>9002161.7391905803</v>
      </c>
      <c r="H21" s="316">
        <v>7737160.4530204516</v>
      </c>
      <c r="I21" s="316">
        <v>8758022.0222891849</v>
      </c>
      <c r="J21" s="316">
        <v>7910774.914418174</v>
      </c>
      <c r="K21" s="316">
        <v>21557556.703936081</v>
      </c>
      <c r="L21" s="317"/>
      <c r="M21" s="645"/>
    </row>
    <row r="22" spans="1:14" ht="12.75" x14ac:dyDescent="0.2">
      <c r="A22" s="315" t="s">
        <v>446</v>
      </c>
      <c r="B22" s="316">
        <v>11316086.427496459</v>
      </c>
      <c r="C22" s="316">
        <v>23651260.214620002</v>
      </c>
      <c r="D22" s="316">
        <v>15465473.703236479</v>
      </c>
      <c r="E22" s="316">
        <v>9080756.4072104357</v>
      </c>
      <c r="F22" s="316">
        <v>7019351.0208925996</v>
      </c>
      <c r="G22" s="316">
        <v>7277520.4297423838</v>
      </c>
      <c r="H22" s="316">
        <v>7442495.8230020683</v>
      </c>
      <c r="I22" s="316">
        <v>11056657.670265798</v>
      </c>
      <c r="J22" s="316">
        <v>14720796.140863162</v>
      </c>
      <c r="K22" s="316">
        <v>16034685.873887736</v>
      </c>
      <c r="L22" s="317"/>
      <c r="M22" s="645"/>
    </row>
    <row r="23" spans="1:14" ht="12.75" x14ac:dyDescent="0.2">
      <c r="A23" s="315" t="s">
        <v>445</v>
      </c>
      <c r="B23" s="316">
        <v>2459545.6821000003</v>
      </c>
      <c r="C23" s="316">
        <v>2294806.98325</v>
      </c>
      <c r="D23" s="316">
        <v>2818617.4189774888</v>
      </c>
      <c r="E23" s="316">
        <v>2574450.5375817707</v>
      </c>
      <c r="F23" s="316">
        <v>3050984.6852615234</v>
      </c>
      <c r="G23" s="316">
        <v>3428563.6587596955</v>
      </c>
      <c r="H23" s="316">
        <v>3241107.332970473</v>
      </c>
      <c r="I23" s="316">
        <v>2972047.8200155683</v>
      </c>
      <c r="J23" s="316">
        <v>3346975.4114854727</v>
      </c>
      <c r="K23" s="316">
        <v>2911306.8028222723</v>
      </c>
      <c r="L23" s="317"/>
      <c r="M23" s="645"/>
    </row>
    <row r="24" spans="1:14" ht="12.75" x14ac:dyDescent="0.2">
      <c r="A24" s="315" t="s">
        <v>447</v>
      </c>
      <c r="B24" s="316">
        <v>2926337.6958999997</v>
      </c>
      <c r="C24" s="316">
        <v>2482483.5123299998</v>
      </c>
      <c r="D24" s="316">
        <v>2314067.4608615283</v>
      </c>
      <c r="E24" s="316">
        <v>2725409.8561216169</v>
      </c>
      <c r="F24" s="316">
        <v>5179396.3332794718</v>
      </c>
      <c r="G24" s="316">
        <v>5127761.8147025798</v>
      </c>
      <c r="H24" s="316">
        <v>5353007.8559589926</v>
      </c>
      <c r="I24" s="316">
        <v>5255449.2869282132</v>
      </c>
      <c r="J24" s="316">
        <v>2731366.8022781801</v>
      </c>
      <c r="K24" s="316">
        <v>2767411.9403540129</v>
      </c>
      <c r="L24" s="317"/>
      <c r="M24" s="645"/>
    </row>
    <row r="25" spans="1:14" ht="12" customHeight="1" x14ac:dyDescent="0.2">
      <c r="A25" s="315" t="s">
        <v>448</v>
      </c>
      <c r="B25" s="316">
        <v>1953421.1561500002</v>
      </c>
      <c r="C25" s="316">
        <v>1974469.6207799998</v>
      </c>
      <c r="D25" s="316">
        <v>3326573.2081514923</v>
      </c>
      <c r="E25" s="316">
        <v>3236894.3039723476</v>
      </c>
      <c r="F25" s="316">
        <v>4304223.9769679606</v>
      </c>
      <c r="G25" s="316">
        <v>2660652.1127726398</v>
      </c>
      <c r="H25" s="316">
        <v>1562014.4240889621</v>
      </c>
      <c r="I25" s="316">
        <v>2476848.6427423134</v>
      </c>
      <c r="J25" s="316">
        <v>2819352.5902994694</v>
      </c>
      <c r="K25" s="316">
        <v>1677456.993226778</v>
      </c>
      <c r="L25" s="317"/>
      <c r="M25" s="645"/>
      <c r="N25" s="318"/>
    </row>
    <row r="26" spans="1:14" ht="12.75" x14ac:dyDescent="0.2">
      <c r="A26" s="315" t="s">
        <v>449</v>
      </c>
      <c r="B26" s="316">
        <v>138607.74124999999</v>
      </c>
      <c r="C26" s="316">
        <v>51698.7</v>
      </c>
      <c r="D26" s="316">
        <v>796532.59656573122</v>
      </c>
      <c r="E26" s="316">
        <v>269871.92775999999</v>
      </c>
      <c r="F26" s="316">
        <v>310226.00983628561</v>
      </c>
      <c r="G26" s="316">
        <v>121680.14303237597</v>
      </c>
      <c r="H26" s="316">
        <v>187009.38300606937</v>
      </c>
      <c r="I26" s="316">
        <v>311415.66533782915</v>
      </c>
      <c r="J26" s="316">
        <v>462162.1812490524</v>
      </c>
      <c r="K26" s="316">
        <v>695495.2021945637</v>
      </c>
      <c r="L26" s="317"/>
      <c r="M26" s="645"/>
    </row>
    <row r="27" spans="1:14" ht="12.75" x14ac:dyDescent="0.2">
      <c r="A27" s="315" t="s">
        <v>451</v>
      </c>
      <c r="B27" s="316">
        <v>11714.80695</v>
      </c>
      <c r="C27" s="316">
        <v>4561.6499999999996</v>
      </c>
      <c r="D27" s="316">
        <v>98514.900000000009</v>
      </c>
      <c r="E27" s="316">
        <v>152382.32651863317</v>
      </c>
      <c r="F27" s="316">
        <v>437429.05606000003</v>
      </c>
      <c r="G27" s="316">
        <v>348567.93099999998</v>
      </c>
      <c r="H27" s="316">
        <v>285994.08658</v>
      </c>
      <c r="I27" s="316">
        <v>409447.94500000001</v>
      </c>
      <c r="J27" s="316">
        <v>417675.74439999997</v>
      </c>
      <c r="K27" s="316">
        <v>504585.62616089411</v>
      </c>
      <c r="L27" s="317"/>
      <c r="M27" s="645"/>
    </row>
    <row r="28" spans="1:14" ht="12.75" x14ac:dyDescent="0.2">
      <c r="A28" s="315" t="s">
        <v>450</v>
      </c>
      <c r="B28" s="316">
        <v>130993.5</v>
      </c>
      <c r="C28" s="316">
        <v>70696.3</v>
      </c>
      <c r="D28" s="316">
        <v>85879.494999999995</v>
      </c>
      <c r="E28" s="316">
        <v>127894.05298755187</v>
      </c>
      <c r="F28" s="316">
        <v>162967.48003844672</v>
      </c>
      <c r="G28" s="316">
        <v>181533.05207262436</v>
      </c>
      <c r="H28" s="316">
        <v>116385.79927355776</v>
      </c>
      <c r="I28" s="316">
        <v>133134.14986679205</v>
      </c>
      <c r="J28" s="316">
        <v>113310.2947217746</v>
      </c>
      <c r="K28" s="316">
        <v>71446.45951410124</v>
      </c>
      <c r="L28" s="317"/>
      <c r="M28" s="645"/>
    </row>
    <row r="29" spans="1:14" ht="12.75" x14ac:dyDescent="0.2">
      <c r="A29" s="315" t="s">
        <v>452</v>
      </c>
      <c r="B29" s="316">
        <v>24902.6855</v>
      </c>
      <c r="C29" s="316">
        <v>31659.407620000002</v>
      </c>
      <c r="D29" s="316">
        <v>46212.574770132938</v>
      </c>
      <c r="E29" s="316">
        <v>66382.008094191769</v>
      </c>
      <c r="F29" s="316">
        <v>59627.639649930774</v>
      </c>
      <c r="G29" s="316">
        <v>180435.3183192843</v>
      </c>
      <c r="H29" s="316">
        <v>253444.2975235428</v>
      </c>
      <c r="I29" s="316">
        <v>20048.527828970004</v>
      </c>
      <c r="J29" s="316">
        <v>10381.06864955136</v>
      </c>
      <c r="K29" s="316">
        <v>54772.121531146564</v>
      </c>
      <c r="L29" s="317"/>
      <c r="M29" s="645"/>
    </row>
    <row r="30" spans="1:14" ht="12.75" x14ac:dyDescent="0.2">
      <c r="A30" s="319"/>
      <c r="B30" s="319"/>
      <c r="C30" s="319"/>
      <c r="D30" s="319"/>
      <c r="E30" s="319"/>
      <c r="F30" s="319"/>
      <c r="G30" s="319"/>
      <c r="H30" s="319"/>
      <c r="I30" s="319"/>
      <c r="J30" s="83"/>
      <c r="K30" s="423"/>
      <c r="L30" s="317"/>
      <c r="M30" s="645"/>
    </row>
    <row r="31" spans="1:14" ht="12.75" x14ac:dyDescent="0.2">
      <c r="A31" s="320" t="s">
        <v>0</v>
      </c>
      <c r="B31" s="82">
        <f>SUM(B5:B29)</f>
        <v>3401603287.9033079</v>
      </c>
      <c r="C31" s="82">
        <f t="shared" ref="C31:H31" si="0">SUM(C5:C29)</f>
        <v>4953502860.6004286</v>
      </c>
      <c r="D31" s="82">
        <f t="shared" si="0"/>
        <v>4761418323.2587948</v>
      </c>
      <c r="E31" s="82">
        <f t="shared" si="0"/>
        <v>4261104396.3223114</v>
      </c>
      <c r="F31" s="82">
        <f t="shared" si="0"/>
        <v>6842950707.135829</v>
      </c>
      <c r="G31" s="82">
        <f t="shared" si="0"/>
        <v>11124912184.573622</v>
      </c>
      <c r="H31" s="82">
        <f t="shared" si="0"/>
        <v>7665949738.4469872</v>
      </c>
      <c r="I31" s="82">
        <f>SUM(I5:I29)</f>
        <v>8070085243.7380514</v>
      </c>
      <c r="J31" s="81">
        <f>SUM(J5:J29)</f>
        <v>10045975087.557507</v>
      </c>
      <c r="K31" s="81">
        <f>SUM(K5:K29)</f>
        <v>13223348127.972204</v>
      </c>
      <c r="L31" s="317"/>
      <c r="M31" s="645"/>
    </row>
    <row r="32" spans="1:14" ht="12.75" x14ac:dyDescent="0.2">
      <c r="A32" s="321"/>
      <c r="B32" s="322"/>
      <c r="C32" s="322"/>
      <c r="D32" s="322"/>
      <c r="E32" s="323"/>
      <c r="F32" s="323"/>
      <c r="G32" s="323"/>
      <c r="H32" s="323"/>
      <c r="I32" s="323"/>
      <c r="J32" s="323"/>
      <c r="K32" s="323"/>
    </row>
    <row r="33" spans="1:12" ht="89.45" customHeight="1" x14ac:dyDescent="0.2">
      <c r="A33" s="1177" t="s">
        <v>913</v>
      </c>
      <c r="B33" s="1177"/>
      <c r="C33" s="1177"/>
      <c r="D33" s="1177"/>
      <c r="E33" s="1177"/>
      <c r="F33" s="1177"/>
      <c r="G33" s="1177"/>
      <c r="H33" s="1177"/>
      <c r="I33" s="1177"/>
      <c r="J33" s="1177"/>
      <c r="K33" s="1177"/>
      <c r="L33" s="83"/>
    </row>
    <row r="34" spans="1:12" ht="12.75" x14ac:dyDescent="0.2">
      <c r="B34" s="324"/>
      <c r="C34" s="324"/>
      <c r="D34" s="324"/>
      <c r="E34" s="78"/>
      <c r="I34" s="82"/>
      <c r="J34" s="82"/>
      <c r="K34" s="82"/>
      <c r="L34" s="82"/>
    </row>
    <row r="35" spans="1:12" ht="12.75" x14ac:dyDescent="0.2">
      <c r="B35" s="324"/>
      <c r="C35" s="324"/>
      <c r="D35" s="324"/>
      <c r="E35" s="78"/>
    </row>
    <row r="36" spans="1:12" ht="12.75" x14ac:dyDescent="0.2">
      <c r="B36" s="324"/>
      <c r="C36" s="324"/>
      <c r="D36" s="324"/>
      <c r="E36" s="177"/>
    </row>
    <row r="37" spans="1:12" ht="12.75" x14ac:dyDescent="0.2">
      <c r="B37" s="324"/>
      <c r="C37" s="324"/>
      <c r="D37" s="324"/>
      <c r="E37" s="78"/>
    </row>
    <row r="38" spans="1:12" ht="12.75" x14ac:dyDescent="0.2">
      <c r="B38" s="324"/>
      <c r="C38" s="324"/>
      <c r="D38" s="324"/>
      <c r="E38" s="78"/>
    </row>
    <row r="39" spans="1:12" ht="12.75" x14ac:dyDescent="0.2">
      <c r="B39" s="324"/>
      <c r="C39" s="324"/>
      <c r="D39" s="324"/>
      <c r="E39" s="78"/>
    </row>
    <row r="40" spans="1:12" ht="12.75" x14ac:dyDescent="0.2">
      <c r="B40" s="324"/>
      <c r="C40" s="324"/>
      <c r="D40" s="324"/>
      <c r="E40" s="78"/>
    </row>
    <row r="41" spans="1:12" ht="12.75" x14ac:dyDescent="0.2">
      <c r="B41" s="324"/>
      <c r="C41" s="324"/>
      <c r="D41" s="324"/>
      <c r="E41" s="78"/>
    </row>
    <row r="42" spans="1:12" ht="12.75" x14ac:dyDescent="0.2">
      <c r="B42" s="324"/>
      <c r="C42" s="324"/>
      <c r="D42" s="324"/>
      <c r="E42" s="78"/>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3E1B3-DB3E-4DD5-A8C7-ED7829CD1BBC}">
  <sheetPr>
    <tabColor rgb="FF002060"/>
  </sheetPr>
  <dimension ref="A1:S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2" width="15.7109375" style="346" customWidth="1"/>
    <col min="3" max="3" width="15.7109375" style="3" customWidth="1"/>
    <col min="4" max="5" width="15.7109375" style="325" customWidth="1"/>
    <col min="6" max="11" width="15.7109375" style="3" customWidth="1"/>
    <col min="12" max="12" width="3" style="3" customWidth="1"/>
    <col min="13" max="13" width="12.28515625" style="3" bestFit="1" customWidth="1"/>
    <col min="14" max="16" width="11.5703125" style="3"/>
    <col min="17" max="18" width="0" style="3" hidden="1" customWidth="1"/>
    <col min="19" max="16384" width="11.5703125" style="3"/>
  </cols>
  <sheetData>
    <row r="1" spans="1:15" ht="12.75" x14ac:dyDescent="0.2">
      <c r="A1" s="77" t="s">
        <v>453</v>
      </c>
      <c r="B1" s="78"/>
    </row>
    <row r="2" spans="1:15" ht="31.5" customHeight="1" x14ac:dyDescent="0.25">
      <c r="A2" s="1178" t="s">
        <v>454</v>
      </c>
      <c r="B2" s="1178"/>
      <c r="C2" s="1178"/>
      <c r="D2" s="1178"/>
      <c r="E2" s="1178"/>
      <c r="F2" s="1178"/>
      <c r="G2" s="1178"/>
      <c r="H2" s="326"/>
    </row>
    <row r="3" spans="1:15" ht="12.75" x14ac:dyDescent="0.2">
      <c r="A3" s="83"/>
      <c r="B3" s="78"/>
      <c r="D3" s="327"/>
      <c r="E3" s="327"/>
      <c r="G3" s="80"/>
      <c r="H3" s="80"/>
      <c r="I3" s="328"/>
      <c r="J3" s="328"/>
      <c r="K3" s="328"/>
    </row>
    <row r="4" spans="1:15" ht="13.5" thickBot="1" x14ac:dyDescent="0.25">
      <c r="A4" s="312" t="s">
        <v>427</v>
      </c>
      <c r="B4" s="313">
        <v>2017</v>
      </c>
      <c r="C4" s="313">
        <v>2018</v>
      </c>
      <c r="D4" s="313">
        <v>2019</v>
      </c>
      <c r="E4" s="313">
        <v>2020</v>
      </c>
      <c r="F4" s="313">
        <v>2021</v>
      </c>
      <c r="G4" s="313">
        <v>2022</v>
      </c>
      <c r="H4" s="313">
        <v>2023</v>
      </c>
      <c r="I4" s="313">
        <v>2024</v>
      </c>
      <c r="J4" s="313">
        <v>2025</v>
      </c>
      <c r="K4" s="656" t="s">
        <v>764</v>
      </c>
      <c r="L4" s="328"/>
      <c r="O4" s="646"/>
    </row>
    <row r="5" spans="1:15" ht="13.5" thickBot="1" x14ac:dyDescent="0.25">
      <c r="A5" s="329" t="s">
        <v>455</v>
      </c>
      <c r="B5" s="330">
        <f t="shared" ref="B5:K5" si="0">SUM(B6:B30)</f>
        <v>1890777102.5600002</v>
      </c>
      <c r="C5" s="330">
        <f t="shared" si="0"/>
        <v>3185578835.4300003</v>
      </c>
      <c r="D5" s="330">
        <f t="shared" si="0"/>
        <v>2927116454.2500005</v>
      </c>
      <c r="E5" s="330">
        <f t="shared" si="0"/>
        <v>2648430124.3700008</v>
      </c>
      <c r="F5" s="330">
        <f t="shared" si="0"/>
        <v>2981711958.4000006</v>
      </c>
      <c r="G5" s="330">
        <f t="shared" si="0"/>
        <v>7875150511.4099979</v>
      </c>
      <c r="H5" s="330">
        <f t="shared" si="0"/>
        <v>5253597349.9700003</v>
      </c>
      <c r="I5" s="330">
        <f t="shared" si="0"/>
        <v>5579381144.249999</v>
      </c>
      <c r="J5" s="330">
        <f t="shared" si="0"/>
        <v>6992633407.2600002</v>
      </c>
      <c r="K5" s="330">
        <f t="shared" si="0"/>
        <v>9588631056.7200031</v>
      </c>
      <c r="L5" s="316"/>
      <c r="O5" s="646"/>
    </row>
    <row r="6" spans="1:15" ht="12.75" x14ac:dyDescent="0.2">
      <c r="A6" s="315" t="s">
        <v>428</v>
      </c>
      <c r="B6" s="316">
        <v>494474963.68000001</v>
      </c>
      <c r="C6" s="316">
        <v>1085384780.1799998</v>
      </c>
      <c r="D6" s="316">
        <v>1031284773.38</v>
      </c>
      <c r="E6" s="316">
        <v>762972221.68000007</v>
      </c>
      <c r="F6" s="316">
        <v>848977061.24000001</v>
      </c>
      <c r="G6" s="316">
        <v>2086366169.0300002</v>
      </c>
      <c r="H6" s="316">
        <v>1405742153.3800001</v>
      </c>
      <c r="I6" s="316">
        <v>1225744176.8799999</v>
      </c>
      <c r="J6" s="316">
        <v>1346249640.04</v>
      </c>
      <c r="K6" s="316">
        <v>1573585804.8699999</v>
      </c>
      <c r="L6" s="331"/>
      <c r="M6" s="318"/>
      <c r="O6" s="646"/>
    </row>
    <row r="7" spans="1:15" ht="12.75" x14ac:dyDescent="0.2">
      <c r="A7" s="315" t="s">
        <v>429</v>
      </c>
      <c r="B7" s="316">
        <v>258608519.87</v>
      </c>
      <c r="C7" s="316">
        <v>531759344.56</v>
      </c>
      <c r="D7" s="316">
        <v>409620300.06999999</v>
      </c>
      <c r="E7" s="316">
        <v>248719168.84999999</v>
      </c>
      <c r="F7" s="316">
        <v>215808290.16999999</v>
      </c>
      <c r="G7" s="316">
        <v>1118649480.3899999</v>
      </c>
      <c r="H7" s="316">
        <v>858603333.44000006</v>
      </c>
      <c r="I7" s="316">
        <v>954970474.49000001</v>
      </c>
      <c r="J7" s="316">
        <v>1035984771.22</v>
      </c>
      <c r="K7" s="316">
        <v>1173370138.29</v>
      </c>
      <c r="L7" s="331"/>
      <c r="M7" s="318"/>
      <c r="O7" s="646"/>
    </row>
    <row r="8" spans="1:15" ht="12.75" x14ac:dyDescent="0.2">
      <c r="A8" s="315" t="s">
        <v>435</v>
      </c>
      <c r="B8" s="316">
        <v>16469485.630000001</v>
      </c>
      <c r="C8" s="316">
        <v>11708222.23</v>
      </c>
      <c r="D8" s="316">
        <v>12646510.309999999</v>
      </c>
      <c r="E8" s="316">
        <v>17097515.369999997</v>
      </c>
      <c r="F8" s="316">
        <v>5899825.0999999996</v>
      </c>
      <c r="G8" s="316">
        <v>316473680.74000001</v>
      </c>
      <c r="H8" s="316">
        <v>119689152</v>
      </c>
      <c r="I8" s="316">
        <v>158176840.80000001</v>
      </c>
      <c r="J8" s="316">
        <v>393862069.22999996</v>
      </c>
      <c r="K8" s="316">
        <v>1029822488.27</v>
      </c>
      <c r="L8" s="331"/>
      <c r="M8" s="318"/>
      <c r="O8" s="646"/>
    </row>
    <row r="9" spans="1:15" s="80" customFormat="1" ht="12.75" x14ac:dyDescent="0.2">
      <c r="A9" s="315" t="s">
        <v>436</v>
      </c>
      <c r="B9" s="316">
        <v>213290981.33000001</v>
      </c>
      <c r="C9" s="316">
        <v>137435110.44999999</v>
      </c>
      <c r="D9" s="316">
        <v>129640244.66</v>
      </c>
      <c r="E9" s="316">
        <v>219039733.00999999</v>
      </c>
      <c r="F9" s="316">
        <v>274907427.99000001</v>
      </c>
      <c r="G9" s="316">
        <v>299908188.65999997</v>
      </c>
      <c r="H9" s="316">
        <v>168617298.00999999</v>
      </c>
      <c r="I9" s="316">
        <v>145622747.08000001</v>
      </c>
      <c r="J9" s="316">
        <v>349077826.5</v>
      </c>
      <c r="K9" s="316">
        <v>871241793.50999999</v>
      </c>
      <c r="L9" s="331"/>
      <c r="M9" s="422"/>
      <c r="O9" s="646"/>
    </row>
    <row r="10" spans="1:15" ht="12.75" x14ac:dyDescent="0.2">
      <c r="A10" s="315" t="s">
        <v>431</v>
      </c>
      <c r="B10" s="316">
        <v>94715680.090000004</v>
      </c>
      <c r="C10" s="316">
        <v>166692977.56</v>
      </c>
      <c r="D10" s="316">
        <v>219003987.89000002</v>
      </c>
      <c r="E10" s="316">
        <v>341034251.15999997</v>
      </c>
      <c r="F10" s="316">
        <v>387924184.31999999</v>
      </c>
      <c r="G10" s="316">
        <v>840677621.75999999</v>
      </c>
      <c r="H10" s="316">
        <v>437310674.51999998</v>
      </c>
      <c r="I10" s="316">
        <v>526678580.03999996</v>
      </c>
      <c r="J10" s="316">
        <v>716678093</v>
      </c>
      <c r="K10" s="316">
        <v>815230570.47000003</v>
      </c>
      <c r="L10" s="331"/>
      <c r="M10" s="318"/>
      <c r="O10" s="646"/>
    </row>
    <row r="11" spans="1:15" ht="12.75" x14ac:dyDescent="0.2">
      <c r="A11" s="315" t="s">
        <v>433</v>
      </c>
      <c r="B11" s="316">
        <v>87391273.040000007</v>
      </c>
      <c r="C11" s="316">
        <v>162314150.38</v>
      </c>
      <c r="D11" s="316">
        <v>193952100.26999998</v>
      </c>
      <c r="E11" s="316">
        <v>179542675.66</v>
      </c>
      <c r="F11" s="316">
        <v>244039268.53999999</v>
      </c>
      <c r="G11" s="316">
        <v>573944871.75</v>
      </c>
      <c r="H11" s="316">
        <v>282174535.94999999</v>
      </c>
      <c r="I11" s="316">
        <v>662778565.46000004</v>
      </c>
      <c r="J11" s="316">
        <v>643520344.02999997</v>
      </c>
      <c r="K11" s="316">
        <v>735292878.19000006</v>
      </c>
      <c r="L11" s="331"/>
      <c r="M11" s="318"/>
      <c r="O11" s="646"/>
    </row>
    <row r="12" spans="1:15" ht="12.75" x14ac:dyDescent="0.2">
      <c r="A12" s="315" t="s">
        <v>430</v>
      </c>
      <c r="B12" s="316">
        <v>93245662.599999994</v>
      </c>
      <c r="C12" s="316">
        <v>166903539.21000001</v>
      </c>
      <c r="D12" s="316">
        <v>99776063.209999993</v>
      </c>
      <c r="E12" s="316">
        <v>177605902.91</v>
      </c>
      <c r="F12" s="316">
        <v>260483616.35999998</v>
      </c>
      <c r="G12" s="316">
        <v>827667762.97000003</v>
      </c>
      <c r="H12" s="316">
        <v>707485634.02999997</v>
      </c>
      <c r="I12" s="316">
        <v>644009684.25</v>
      </c>
      <c r="J12" s="316">
        <v>671547777.43000007</v>
      </c>
      <c r="K12" s="316">
        <v>624439598.12</v>
      </c>
      <c r="L12" s="331"/>
      <c r="M12" s="318"/>
      <c r="O12" s="646"/>
    </row>
    <row r="13" spans="1:15" ht="12.75" x14ac:dyDescent="0.2">
      <c r="A13" s="315" t="s">
        <v>437</v>
      </c>
      <c r="B13" s="316">
        <v>62385858.5</v>
      </c>
      <c r="C13" s="316">
        <v>138938998.34999999</v>
      </c>
      <c r="D13" s="316">
        <v>106827611.59</v>
      </c>
      <c r="E13" s="316">
        <v>34468898.82</v>
      </c>
      <c r="F13" s="316">
        <v>53934215.049999997</v>
      </c>
      <c r="G13" s="316">
        <v>306762241.19</v>
      </c>
      <c r="H13" s="316">
        <v>209960498.38</v>
      </c>
      <c r="I13" s="316">
        <v>133376360.53999999</v>
      </c>
      <c r="J13" s="316">
        <v>248667379.19999999</v>
      </c>
      <c r="K13" s="316">
        <v>578910351.57000005</v>
      </c>
      <c r="L13" s="331"/>
      <c r="M13" s="318"/>
      <c r="O13" s="646"/>
    </row>
    <row r="14" spans="1:15" ht="12.75" x14ac:dyDescent="0.2">
      <c r="A14" s="315" t="s">
        <v>432</v>
      </c>
      <c r="B14" s="316">
        <v>81305449.939999998</v>
      </c>
      <c r="C14" s="316">
        <v>211561342.28</v>
      </c>
      <c r="D14" s="316">
        <v>227958678.31</v>
      </c>
      <c r="E14" s="316">
        <v>221747391.53</v>
      </c>
      <c r="F14" s="316">
        <v>239167040.05000001</v>
      </c>
      <c r="G14" s="316">
        <v>519763813.03999996</v>
      </c>
      <c r="H14" s="316">
        <v>232575250.80000001</v>
      </c>
      <c r="I14" s="316">
        <v>369214305.48000002</v>
      </c>
      <c r="J14" s="316">
        <v>398520376.25999999</v>
      </c>
      <c r="K14" s="316">
        <v>569341694.64999998</v>
      </c>
      <c r="L14" s="331"/>
      <c r="M14" s="318"/>
      <c r="O14" s="646"/>
    </row>
    <row r="15" spans="1:15" ht="12.75" x14ac:dyDescent="0.2">
      <c r="A15" s="315" t="s">
        <v>434</v>
      </c>
      <c r="B15" s="316">
        <v>254956497.04999998</v>
      </c>
      <c r="C15" s="316">
        <v>259096897.83000001</v>
      </c>
      <c r="D15" s="316">
        <v>223779154.97999999</v>
      </c>
      <c r="E15" s="316">
        <v>173015567.05000001</v>
      </c>
      <c r="F15" s="316">
        <v>208172795.79999998</v>
      </c>
      <c r="G15" s="316">
        <v>300867695.25999999</v>
      </c>
      <c r="H15" s="316">
        <v>227526375.13</v>
      </c>
      <c r="I15" s="316">
        <v>222786909.44999999</v>
      </c>
      <c r="J15" s="316">
        <v>359485809.40999997</v>
      </c>
      <c r="K15" s="316">
        <v>433276681.48000002</v>
      </c>
      <c r="L15" s="331"/>
      <c r="M15" s="318"/>
      <c r="O15" s="646"/>
    </row>
    <row r="16" spans="1:15" ht="12.75" x14ac:dyDescent="0.2">
      <c r="A16" s="315" t="s">
        <v>438</v>
      </c>
      <c r="B16" s="316">
        <v>91418285.570000008</v>
      </c>
      <c r="C16" s="316">
        <v>91765736.769999996</v>
      </c>
      <c r="D16" s="316">
        <v>67626909.479999989</v>
      </c>
      <c r="E16" s="316">
        <v>104601597.10000001</v>
      </c>
      <c r="F16" s="316">
        <v>78994142.25</v>
      </c>
      <c r="G16" s="316">
        <v>293937779.37</v>
      </c>
      <c r="H16" s="316">
        <v>220979712.68000001</v>
      </c>
      <c r="I16" s="316">
        <v>187059281.72</v>
      </c>
      <c r="J16" s="316">
        <v>302475655.88</v>
      </c>
      <c r="K16" s="316">
        <v>390991939.77999997</v>
      </c>
      <c r="L16" s="331"/>
      <c r="M16" s="318"/>
      <c r="O16" s="646"/>
    </row>
    <row r="17" spans="1:15" ht="12.75" x14ac:dyDescent="0.2">
      <c r="A17" s="315" t="s">
        <v>439</v>
      </c>
      <c r="B17" s="316">
        <v>75575204.480000004</v>
      </c>
      <c r="C17" s="316">
        <v>101580341.20999999</v>
      </c>
      <c r="D17" s="316">
        <v>105260682.23999999</v>
      </c>
      <c r="E17" s="316">
        <v>71001110.250000015</v>
      </c>
      <c r="F17" s="316">
        <v>64887353.600000001</v>
      </c>
      <c r="G17" s="316">
        <v>156343275.24000001</v>
      </c>
      <c r="H17" s="316">
        <v>97063111.160000011</v>
      </c>
      <c r="I17" s="316">
        <v>61952658.939999998</v>
      </c>
      <c r="J17" s="316">
        <v>139226672.66999999</v>
      </c>
      <c r="K17" s="316">
        <v>231136600.81999999</v>
      </c>
      <c r="L17" s="331"/>
      <c r="M17" s="318"/>
      <c r="O17" s="646"/>
    </row>
    <row r="18" spans="1:15" ht="12.75" x14ac:dyDescent="0.2">
      <c r="A18" s="315" t="s">
        <v>441</v>
      </c>
      <c r="B18" s="316">
        <v>44307510.899999999</v>
      </c>
      <c r="C18" s="316">
        <v>69258149.189999998</v>
      </c>
      <c r="D18" s="316">
        <v>65758505.040000007</v>
      </c>
      <c r="E18" s="316">
        <v>28264960.719999999</v>
      </c>
      <c r="F18" s="316">
        <v>13171974</v>
      </c>
      <c r="G18" s="316">
        <v>69778242.989999995</v>
      </c>
      <c r="H18" s="316">
        <v>54159557.520000003</v>
      </c>
      <c r="I18" s="316">
        <v>55804370.649999999</v>
      </c>
      <c r="J18" s="316">
        <v>118613135.38</v>
      </c>
      <c r="K18" s="316">
        <v>209624403.46000001</v>
      </c>
      <c r="L18" s="331"/>
      <c r="M18" s="318"/>
      <c r="O18" s="646"/>
    </row>
    <row r="19" spans="1:15" ht="12.75" x14ac:dyDescent="0.2">
      <c r="A19" s="315" t="s">
        <v>440</v>
      </c>
      <c r="B19" s="316">
        <v>10813574.67</v>
      </c>
      <c r="C19" s="316">
        <v>32699667.59</v>
      </c>
      <c r="D19" s="316">
        <v>20710318.760000002</v>
      </c>
      <c r="E19" s="316">
        <v>54078141.359999999</v>
      </c>
      <c r="F19" s="316">
        <v>71708375.75</v>
      </c>
      <c r="G19" s="316">
        <v>122562005.59999999</v>
      </c>
      <c r="H19" s="316">
        <v>76054465.530000001</v>
      </c>
      <c r="I19" s="316">
        <v>51744513.920000002</v>
      </c>
      <c r="J19" s="316">
        <v>82250532.299999997</v>
      </c>
      <c r="K19" s="316">
        <v>184935493.12</v>
      </c>
      <c r="L19" s="331"/>
      <c r="M19" s="318"/>
      <c r="O19" s="646"/>
    </row>
    <row r="20" spans="1:15" ht="12.75" x14ac:dyDescent="0.2">
      <c r="A20" s="315" t="s">
        <v>443</v>
      </c>
      <c r="B20" s="316">
        <v>980189.5</v>
      </c>
      <c r="C20" s="316">
        <v>2789100.56</v>
      </c>
      <c r="D20" s="316">
        <v>2264132.0499999998</v>
      </c>
      <c r="E20" s="316">
        <v>3445190.3499999996</v>
      </c>
      <c r="F20" s="316">
        <v>2202516.15</v>
      </c>
      <c r="G20" s="316">
        <v>4975895.87</v>
      </c>
      <c r="H20" s="316">
        <v>5854078.3899999997</v>
      </c>
      <c r="I20" s="316">
        <v>17189252.609999999</v>
      </c>
      <c r="J20" s="316">
        <v>39963858.700000003</v>
      </c>
      <c r="K20" s="316">
        <v>77198786.450000003</v>
      </c>
      <c r="L20" s="331"/>
      <c r="M20" s="318"/>
      <c r="O20" s="646"/>
    </row>
    <row r="21" spans="1:15" ht="12.75" x14ac:dyDescent="0.2">
      <c r="A21" s="315" t="s">
        <v>442</v>
      </c>
      <c r="B21" s="316">
        <v>5204824.2</v>
      </c>
      <c r="C21" s="316">
        <v>697580.33000000007</v>
      </c>
      <c r="D21" s="316">
        <v>818638.28</v>
      </c>
      <c r="E21" s="316">
        <v>6200096.8000000007</v>
      </c>
      <c r="F21" s="316">
        <v>5767676.9800000004</v>
      </c>
      <c r="G21" s="316">
        <v>30381196.900000002</v>
      </c>
      <c r="H21" s="316">
        <v>144050915.21000001</v>
      </c>
      <c r="I21" s="316">
        <v>155764108.38999999</v>
      </c>
      <c r="J21" s="316">
        <v>136214575.09</v>
      </c>
      <c r="K21" s="316">
        <v>69072318.780000001</v>
      </c>
      <c r="L21" s="331"/>
      <c r="M21" s="318"/>
      <c r="O21" s="646"/>
    </row>
    <row r="22" spans="1:15" ht="12.75" x14ac:dyDescent="0.2">
      <c r="A22" s="315" t="s">
        <v>444</v>
      </c>
      <c r="B22" s="316">
        <v>884570.42999999993</v>
      </c>
      <c r="C22" s="316">
        <v>1462575.0499999998</v>
      </c>
      <c r="D22" s="316">
        <v>1546136.0499999998</v>
      </c>
      <c r="E22" s="316">
        <v>2197856.73</v>
      </c>
      <c r="F22" s="316">
        <v>3792919.78</v>
      </c>
      <c r="G22" s="316">
        <v>4454728.49</v>
      </c>
      <c r="H22" s="316">
        <v>4016114.62</v>
      </c>
      <c r="I22" s="316">
        <v>5118104.57</v>
      </c>
      <c r="J22" s="316">
        <v>5835103.9300000006</v>
      </c>
      <c r="K22" s="316">
        <v>15442720.780000001</v>
      </c>
      <c r="L22" s="331"/>
      <c r="M22" s="318"/>
      <c r="O22" s="647"/>
    </row>
    <row r="23" spans="1:15" ht="12.75" x14ac:dyDescent="0.2">
      <c r="A23" s="315" t="s">
        <v>446</v>
      </c>
      <c r="B23" s="316">
        <v>3631134.7199999997</v>
      </c>
      <c r="C23" s="316">
        <v>12422326.800000001</v>
      </c>
      <c r="D23" s="316">
        <v>7546069.5999999996</v>
      </c>
      <c r="E23" s="316">
        <v>2381333.91</v>
      </c>
      <c r="F23" s="316">
        <v>1161645</v>
      </c>
      <c r="G23" s="316">
        <v>4263.3999999999996</v>
      </c>
      <c r="H23" s="316">
        <v>3831.15</v>
      </c>
      <c r="I23" s="316">
        <v>6851.03</v>
      </c>
      <c r="J23" s="316">
        <v>2613084.08</v>
      </c>
      <c r="K23" s="316">
        <v>3920732.21</v>
      </c>
      <c r="L23" s="331"/>
      <c r="M23" s="318"/>
      <c r="O23" s="648"/>
    </row>
    <row r="24" spans="1:15" ht="12.75" x14ac:dyDescent="0.2">
      <c r="A24" s="315" t="s">
        <v>445</v>
      </c>
      <c r="B24" s="316">
        <v>1055998.03</v>
      </c>
      <c r="C24" s="316">
        <v>1077439.94</v>
      </c>
      <c r="D24" s="316">
        <v>1062264.6599999999</v>
      </c>
      <c r="E24" s="316">
        <v>999648.52</v>
      </c>
      <c r="F24" s="316">
        <v>657888.72</v>
      </c>
      <c r="G24" s="316">
        <v>1438632.1600000001</v>
      </c>
      <c r="H24" s="316">
        <v>1471791.25</v>
      </c>
      <c r="I24" s="316">
        <v>1366103.3399999999</v>
      </c>
      <c r="J24" s="316">
        <v>1820647.62</v>
      </c>
      <c r="K24" s="316">
        <v>1755338.8</v>
      </c>
      <c r="L24" s="331"/>
      <c r="M24" s="318"/>
    </row>
    <row r="25" spans="1:15" ht="12.75" x14ac:dyDescent="0.2">
      <c r="A25" s="315" t="s">
        <v>452</v>
      </c>
      <c r="B25" s="316">
        <v>8256.16</v>
      </c>
      <c r="C25" s="316">
        <v>2401.39</v>
      </c>
      <c r="D25" s="316">
        <v>4502.2299999999996</v>
      </c>
      <c r="E25" s="316">
        <v>10984.09</v>
      </c>
      <c r="F25" s="316">
        <v>40343.879999999997</v>
      </c>
      <c r="G25" s="316">
        <v>166297.10999999999</v>
      </c>
      <c r="H25" s="316">
        <v>242359.6</v>
      </c>
      <c r="I25" s="316">
        <v>1081.55</v>
      </c>
      <c r="J25" s="316">
        <v>558.11</v>
      </c>
      <c r="K25" s="316">
        <v>38178.19</v>
      </c>
      <c r="L25" s="331"/>
      <c r="M25" s="318"/>
    </row>
    <row r="26" spans="1:15" ht="12.75" x14ac:dyDescent="0.2">
      <c r="A26" s="315" t="s">
        <v>451</v>
      </c>
      <c r="B26" s="316">
        <v>0</v>
      </c>
      <c r="C26" s="316">
        <v>0</v>
      </c>
      <c r="D26" s="316">
        <v>0</v>
      </c>
      <c r="E26" s="316">
        <v>204.17</v>
      </c>
      <c r="F26" s="316">
        <v>0</v>
      </c>
      <c r="G26" s="316">
        <v>323.17</v>
      </c>
      <c r="H26" s="316">
        <v>343.12</v>
      </c>
      <c r="I26" s="316">
        <v>646.11</v>
      </c>
      <c r="J26" s="316">
        <v>2230.25</v>
      </c>
      <c r="K26" s="316">
        <v>1365.04</v>
      </c>
      <c r="L26" s="331"/>
      <c r="M26" s="318"/>
    </row>
    <row r="27" spans="1:15" ht="12.75" x14ac:dyDescent="0.2">
      <c r="A27" s="315" t="s">
        <v>447</v>
      </c>
      <c r="B27" s="316">
        <v>6720.92</v>
      </c>
      <c r="C27" s="316">
        <v>5439.07</v>
      </c>
      <c r="D27" s="316">
        <v>2607.8199999999997</v>
      </c>
      <c r="E27" s="316">
        <v>1950.37</v>
      </c>
      <c r="F27" s="316">
        <v>10425.67</v>
      </c>
      <c r="G27" s="316">
        <v>20996.690000000002</v>
      </c>
      <c r="H27" s="316">
        <v>15132.73</v>
      </c>
      <c r="I27" s="316">
        <v>12134.76</v>
      </c>
      <c r="J27" s="316">
        <v>12308.73</v>
      </c>
      <c r="K27" s="316">
        <v>668.95</v>
      </c>
      <c r="L27" s="331"/>
      <c r="M27" s="318"/>
    </row>
    <row r="28" spans="1:15" ht="12.75" x14ac:dyDescent="0.2">
      <c r="A28" s="315" t="s">
        <v>448</v>
      </c>
      <c r="B28" s="316">
        <v>0</v>
      </c>
      <c r="C28" s="316">
        <v>0</v>
      </c>
      <c r="D28" s="316">
        <v>6.9499999999999993</v>
      </c>
      <c r="E28" s="316">
        <v>2053.8000000000002</v>
      </c>
      <c r="F28" s="316">
        <v>66.23</v>
      </c>
      <c r="G28" s="316">
        <v>445.46000000000004</v>
      </c>
      <c r="H28" s="316">
        <v>561.71</v>
      </c>
      <c r="I28" s="316">
        <v>442.12</v>
      </c>
      <c r="J28" s="316">
        <v>742.05000000000007</v>
      </c>
      <c r="K28" s="316">
        <v>255.51</v>
      </c>
      <c r="L28" s="331"/>
      <c r="M28" s="318"/>
    </row>
    <row r="29" spans="1:15" ht="12.75" x14ac:dyDescent="0.2">
      <c r="A29" s="315" t="s">
        <v>449</v>
      </c>
      <c r="B29" s="316">
        <v>0</v>
      </c>
      <c r="C29" s="316">
        <v>0</v>
      </c>
      <c r="D29" s="316">
        <v>0</v>
      </c>
      <c r="E29" s="316">
        <v>554.11</v>
      </c>
      <c r="F29" s="316">
        <v>534.77</v>
      </c>
      <c r="G29" s="316">
        <v>496.5</v>
      </c>
      <c r="H29" s="316">
        <v>449.83000000000004</v>
      </c>
      <c r="I29" s="316">
        <v>2265.3199999999997</v>
      </c>
      <c r="J29" s="316">
        <v>9253.75</v>
      </c>
      <c r="K29" s="316">
        <v>226.72000000000003</v>
      </c>
      <c r="L29" s="331"/>
      <c r="M29" s="318"/>
    </row>
    <row r="30" spans="1:15" ht="13.5" thickBot="1" x14ac:dyDescent="0.25">
      <c r="A30" s="315" t="s">
        <v>450</v>
      </c>
      <c r="B30" s="316">
        <v>46461.25</v>
      </c>
      <c r="C30" s="316">
        <v>22714.5</v>
      </c>
      <c r="D30" s="316">
        <v>26256.42</v>
      </c>
      <c r="E30" s="316">
        <v>1116.05</v>
      </c>
      <c r="F30" s="316">
        <v>2371</v>
      </c>
      <c r="G30" s="316">
        <v>4407.67</v>
      </c>
      <c r="H30" s="316">
        <v>19.829999999999998</v>
      </c>
      <c r="I30" s="316">
        <v>684.75</v>
      </c>
      <c r="J30" s="316">
        <v>962.4</v>
      </c>
      <c r="K30" s="316">
        <v>28.69</v>
      </c>
      <c r="L30" s="331"/>
      <c r="M30" s="318"/>
    </row>
    <row r="31" spans="1:15" ht="13.5" thickBot="1" x14ac:dyDescent="0.25">
      <c r="A31" s="332" t="s">
        <v>459</v>
      </c>
      <c r="B31" s="330">
        <v>1294129001.8199999</v>
      </c>
      <c r="C31" s="330">
        <v>1551829060.0399992</v>
      </c>
      <c r="D31" s="330">
        <v>1595669572.1800001</v>
      </c>
      <c r="E31" s="330">
        <v>1347757603.0999999</v>
      </c>
      <c r="F31" s="330">
        <v>3567002137.6800003</v>
      </c>
      <c r="G31" s="330">
        <v>2953700136.9900002</v>
      </c>
      <c r="H31" s="330">
        <f>SUM(H32:H56)</f>
        <v>2130246987.0900004</v>
      </c>
      <c r="I31" s="330">
        <f>SUM(I32:I56)</f>
        <v>2186965544.8499994</v>
      </c>
      <c r="J31" s="330">
        <f>SUM(J32:J56)</f>
        <v>2687211130.6400003</v>
      </c>
      <c r="K31" s="330">
        <f>SUM(K32:K56)</f>
        <v>3327021814.9699993</v>
      </c>
      <c r="L31" s="328"/>
    </row>
    <row r="32" spans="1:15" ht="12.75" x14ac:dyDescent="0.2">
      <c r="A32" s="83" t="s">
        <v>428</v>
      </c>
      <c r="B32" s="338">
        <v>253105686.56999993</v>
      </c>
      <c r="C32" s="338">
        <v>436969243.44</v>
      </c>
      <c r="D32" s="338">
        <v>289108548.65000015</v>
      </c>
      <c r="E32" s="334">
        <v>141873742.14999998</v>
      </c>
      <c r="F32" s="316">
        <v>619563981.90999985</v>
      </c>
      <c r="G32" s="316">
        <v>798463349.86999965</v>
      </c>
      <c r="H32" s="316">
        <v>356204712.31</v>
      </c>
      <c r="I32" s="316">
        <v>331287142.3499999</v>
      </c>
      <c r="J32" s="316">
        <v>412274524.63999999</v>
      </c>
      <c r="K32" s="316">
        <v>628578858.74000001</v>
      </c>
      <c r="L32" s="328"/>
      <c r="M32" s="318"/>
    </row>
    <row r="33" spans="1:19" ht="15" x14ac:dyDescent="0.25">
      <c r="A33" s="83" t="s">
        <v>435</v>
      </c>
      <c r="B33" s="338">
        <v>299021879.33999974</v>
      </c>
      <c r="C33" s="338">
        <v>262400716.7299999</v>
      </c>
      <c r="D33" s="338">
        <v>205180204.41</v>
      </c>
      <c r="E33" s="334">
        <v>224292334.49999985</v>
      </c>
      <c r="F33" s="316">
        <v>381879177.25999993</v>
      </c>
      <c r="G33" s="316">
        <v>255627741.18999994</v>
      </c>
      <c r="H33" s="316">
        <v>356088789.54000002</v>
      </c>
      <c r="I33" s="316">
        <v>317357742.94</v>
      </c>
      <c r="J33" s="316">
        <v>474361141.80000007</v>
      </c>
      <c r="K33" s="316">
        <v>437242430.03000003</v>
      </c>
      <c r="L33" s="335"/>
      <c r="M33" s="316"/>
      <c r="N33" s="316"/>
    </row>
    <row r="34" spans="1:19" ht="15" x14ac:dyDescent="0.25">
      <c r="A34" s="83" t="s">
        <v>433</v>
      </c>
      <c r="B34" s="338">
        <v>37020008.899999991</v>
      </c>
      <c r="C34" s="338">
        <v>51038111.769999996</v>
      </c>
      <c r="D34" s="338">
        <v>58885164.350000001</v>
      </c>
      <c r="E34" s="334">
        <v>53879644.410000004</v>
      </c>
      <c r="F34" s="316">
        <v>164896294.55999997</v>
      </c>
      <c r="G34" s="316">
        <v>192432520.05000001</v>
      </c>
      <c r="H34" s="316">
        <v>325576214.03999996</v>
      </c>
      <c r="I34" s="316">
        <v>359482800.31999999</v>
      </c>
      <c r="J34" s="316">
        <v>370341818.48000002</v>
      </c>
      <c r="K34" s="316">
        <v>415199223.51999998</v>
      </c>
      <c r="L34" s="336"/>
      <c r="M34" s="316"/>
      <c r="N34" s="316"/>
      <c r="O34" s="646"/>
      <c r="P34" s="646"/>
    </row>
    <row r="35" spans="1:19" s="80" customFormat="1" ht="15" x14ac:dyDescent="0.25">
      <c r="A35" s="83" t="s">
        <v>436</v>
      </c>
      <c r="B35" s="338">
        <v>43408346.93</v>
      </c>
      <c r="C35" s="338">
        <v>40466660.560000002</v>
      </c>
      <c r="D35" s="338">
        <v>44445044.389999993</v>
      </c>
      <c r="E35" s="334">
        <v>64230825.640000008</v>
      </c>
      <c r="F35" s="316">
        <v>109079291.27</v>
      </c>
      <c r="G35" s="316">
        <v>72829337.920000002</v>
      </c>
      <c r="H35" s="316">
        <v>57746406.000000007</v>
      </c>
      <c r="I35" s="316">
        <v>67294789.370000005</v>
      </c>
      <c r="J35" s="316">
        <v>211354188.57000002</v>
      </c>
      <c r="K35" s="316">
        <v>360466769.72999996</v>
      </c>
      <c r="L35" s="336"/>
    </row>
    <row r="36" spans="1:19" ht="15" x14ac:dyDescent="0.25">
      <c r="A36" s="83" t="s">
        <v>429</v>
      </c>
      <c r="B36" s="338">
        <v>254940364.47000003</v>
      </c>
      <c r="C36" s="338">
        <v>308562000.86999989</v>
      </c>
      <c r="D36" s="338">
        <v>589779087.00000012</v>
      </c>
      <c r="E36" s="334">
        <v>456368326.80999982</v>
      </c>
      <c r="F36" s="316">
        <v>1239119452.05</v>
      </c>
      <c r="G36" s="316">
        <v>324726355.44</v>
      </c>
      <c r="H36" s="316">
        <v>217137729.47</v>
      </c>
      <c r="I36" s="316">
        <v>197474783.64000002</v>
      </c>
      <c r="J36" s="316">
        <v>193112655.03</v>
      </c>
      <c r="K36" s="316">
        <v>284807298.13999999</v>
      </c>
      <c r="L36" s="336"/>
      <c r="O36" s="649"/>
    </row>
    <row r="37" spans="1:19" ht="15" x14ac:dyDescent="0.25">
      <c r="A37" s="83" t="s">
        <v>431</v>
      </c>
      <c r="B37" s="338">
        <v>34847381.639999993</v>
      </c>
      <c r="C37" s="338">
        <v>50731251.229999997</v>
      </c>
      <c r="D37" s="338">
        <v>70440473.929999992</v>
      </c>
      <c r="E37" s="334">
        <v>85386663.370000005</v>
      </c>
      <c r="F37" s="316">
        <v>246399825.99999994</v>
      </c>
      <c r="G37" s="316">
        <v>303369010.94</v>
      </c>
      <c r="H37" s="316">
        <v>155604803.37</v>
      </c>
      <c r="I37" s="316">
        <v>212009650.88</v>
      </c>
      <c r="J37" s="316">
        <v>252373569.77999997</v>
      </c>
      <c r="K37" s="316">
        <v>275951696.49000001</v>
      </c>
      <c r="L37" s="336"/>
    </row>
    <row r="38" spans="1:19" ht="12.75" x14ac:dyDescent="0.2">
      <c r="A38" s="423" t="s">
        <v>432</v>
      </c>
      <c r="B38" s="334">
        <v>133946565.97000001</v>
      </c>
      <c r="C38" s="334">
        <v>162616331.24999997</v>
      </c>
      <c r="D38" s="334">
        <v>133465439.31</v>
      </c>
      <c r="E38" s="334">
        <v>112395727.99999997</v>
      </c>
      <c r="F38" s="316">
        <v>230283167.26999998</v>
      </c>
      <c r="G38" s="316">
        <v>177704433.04999992</v>
      </c>
      <c r="H38" s="316">
        <v>179604903.08999997</v>
      </c>
      <c r="I38" s="316">
        <v>187131815.28999999</v>
      </c>
      <c r="J38" s="316">
        <v>171580365.03999999</v>
      </c>
      <c r="K38" s="316">
        <v>203528346.18000001</v>
      </c>
    </row>
    <row r="39" spans="1:19" ht="15" x14ac:dyDescent="0.25">
      <c r="A39" s="83" t="s">
        <v>430</v>
      </c>
      <c r="B39" s="338">
        <v>21840925.919999998</v>
      </c>
      <c r="C39" s="338">
        <v>13181073.239999998</v>
      </c>
      <c r="D39" s="338">
        <v>29300948.289999999</v>
      </c>
      <c r="E39" s="334">
        <v>51528132.049999997</v>
      </c>
      <c r="F39" s="316">
        <v>272944531.11000001</v>
      </c>
      <c r="G39" s="316">
        <v>467162152.86000001</v>
      </c>
      <c r="H39" s="316">
        <v>246166941.66000003</v>
      </c>
      <c r="I39" s="316">
        <v>220533003.36000001</v>
      </c>
      <c r="J39" s="316">
        <v>202851631.75</v>
      </c>
      <c r="K39" s="316">
        <v>176071985.93000001</v>
      </c>
      <c r="L39" s="335"/>
      <c r="M39" s="328"/>
      <c r="N39" s="328"/>
      <c r="O39" s="328"/>
      <c r="P39" s="328"/>
      <c r="Q39" s="328"/>
      <c r="R39" s="328"/>
      <c r="S39" s="328"/>
    </row>
    <row r="40" spans="1:19" ht="15" x14ac:dyDescent="0.25">
      <c r="A40" s="83" t="s">
        <v>441</v>
      </c>
      <c r="B40" s="348">
        <v>30808610.84</v>
      </c>
      <c r="C40" s="348">
        <v>36817070.799999997</v>
      </c>
      <c r="D40" s="348">
        <v>29286302.299999993</v>
      </c>
      <c r="E40" s="337">
        <v>21470516.940000001</v>
      </c>
      <c r="F40" s="316">
        <v>37032536.200000003</v>
      </c>
      <c r="G40" s="316">
        <v>47922625.470000006</v>
      </c>
      <c r="H40" s="316">
        <v>38638399.759999998</v>
      </c>
      <c r="I40" s="316">
        <v>47256438.25</v>
      </c>
      <c r="J40" s="316">
        <v>63809881.949999996</v>
      </c>
      <c r="K40" s="316">
        <v>119194758.3</v>
      </c>
      <c r="L40" s="335"/>
      <c r="M40" s="328"/>
      <c r="N40" s="328"/>
      <c r="O40" s="328"/>
      <c r="P40" s="328"/>
      <c r="Q40" s="328"/>
      <c r="R40" s="328"/>
      <c r="S40" s="328"/>
    </row>
    <row r="41" spans="1:19" ht="12.75" x14ac:dyDescent="0.2">
      <c r="A41" s="83" t="s">
        <v>438</v>
      </c>
      <c r="B41" s="338">
        <v>31707595.720000006</v>
      </c>
      <c r="C41" s="338">
        <v>27546842.109999999</v>
      </c>
      <c r="D41" s="338">
        <v>22901802.579999991</v>
      </c>
      <c r="E41" s="334">
        <v>15431745.90000001</v>
      </c>
      <c r="F41" s="316">
        <v>41371817.509999998</v>
      </c>
      <c r="G41" s="316">
        <v>115716249.10999998</v>
      </c>
      <c r="H41" s="316">
        <v>32854811.379999999</v>
      </c>
      <c r="I41" s="316">
        <v>57396038.609999999</v>
      </c>
      <c r="J41" s="316">
        <v>94083505.999999985</v>
      </c>
      <c r="K41" s="316">
        <v>113127598.15999994</v>
      </c>
      <c r="L41" s="328"/>
      <c r="M41" s="328"/>
      <c r="N41" s="328"/>
      <c r="O41" s="328"/>
      <c r="P41" s="328"/>
      <c r="Q41" s="328"/>
      <c r="R41" s="328"/>
      <c r="S41" s="328"/>
    </row>
    <row r="42" spans="1:19" ht="15" x14ac:dyDescent="0.25">
      <c r="A42" s="83" t="s">
        <v>434</v>
      </c>
      <c r="B42" s="348">
        <v>52505431.340000011</v>
      </c>
      <c r="C42" s="348">
        <v>40977897.549999982</v>
      </c>
      <c r="D42" s="348">
        <v>38349044.249999993</v>
      </c>
      <c r="E42" s="337">
        <v>54018026.13000001</v>
      </c>
      <c r="F42" s="316">
        <v>65012466.039999999</v>
      </c>
      <c r="G42" s="316">
        <v>61343585.300000004</v>
      </c>
      <c r="H42" s="316">
        <v>58411229.120000005</v>
      </c>
      <c r="I42" s="316">
        <v>67265890.799999997</v>
      </c>
      <c r="J42" s="316">
        <v>92052510.129999995</v>
      </c>
      <c r="K42" s="316">
        <v>103380305.76000002</v>
      </c>
      <c r="L42" s="335"/>
      <c r="M42" s="328"/>
      <c r="N42" s="328"/>
      <c r="O42" s="328"/>
      <c r="P42" s="328"/>
      <c r="Q42" s="328"/>
      <c r="R42" s="328"/>
      <c r="S42" s="328"/>
    </row>
    <row r="43" spans="1:19" ht="15" x14ac:dyDescent="0.25">
      <c r="A43" s="83" t="s">
        <v>439</v>
      </c>
      <c r="B43" s="348">
        <v>41945982.120000012</v>
      </c>
      <c r="C43" s="348">
        <v>47533281.609999992</v>
      </c>
      <c r="D43" s="348">
        <v>32984802.900000006</v>
      </c>
      <c r="E43" s="337">
        <v>28541574.749999993</v>
      </c>
      <c r="F43" s="316">
        <v>92244634.230000019</v>
      </c>
      <c r="G43" s="316">
        <v>57562651.850000046</v>
      </c>
      <c r="H43" s="316">
        <v>43288333.449999966</v>
      </c>
      <c r="I43" s="316">
        <v>53302998.330000013</v>
      </c>
      <c r="J43" s="316">
        <v>53755346.409999974</v>
      </c>
      <c r="K43" s="316">
        <v>83911215.909999982</v>
      </c>
      <c r="L43" s="335"/>
      <c r="M43" s="328"/>
      <c r="N43" s="328"/>
      <c r="O43" s="328"/>
      <c r="P43" s="328"/>
      <c r="Q43" s="328"/>
      <c r="R43" s="328"/>
      <c r="S43" s="328"/>
    </row>
    <row r="44" spans="1:19" ht="15" x14ac:dyDescent="0.25">
      <c r="A44" s="83" t="s">
        <v>440</v>
      </c>
      <c r="B44" s="338">
        <v>18670393.109999992</v>
      </c>
      <c r="C44" s="338">
        <v>20897868.690000005</v>
      </c>
      <c r="D44" s="338">
        <v>14951917.119999999</v>
      </c>
      <c r="E44" s="334">
        <v>14050203.010000002</v>
      </c>
      <c r="F44" s="316">
        <v>26887617.290000007</v>
      </c>
      <c r="G44" s="316">
        <v>25050601.439999998</v>
      </c>
      <c r="H44" s="316">
        <v>18726605.330000002</v>
      </c>
      <c r="I44" s="316">
        <v>22080482.780000005</v>
      </c>
      <c r="J44" s="316">
        <v>33466667.82</v>
      </c>
      <c r="K44" s="316">
        <v>53086063.759999998</v>
      </c>
      <c r="L44" s="335"/>
      <c r="M44" s="328"/>
      <c r="N44" s="328"/>
      <c r="O44" s="328"/>
      <c r="P44" s="328"/>
      <c r="Q44" s="328"/>
      <c r="R44" s="328"/>
      <c r="S44" s="328"/>
    </row>
    <row r="45" spans="1:19" ht="15" x14ac:dyDescent="0.25">
      <c r="A45" s="83" t="s">
        <v>437</v>
      </c>
      <c r="B45" s="338">
        <v>30075847.449999992</v>
      </c>
      <c r="C45" s="338">
        <v>37912818.020000003</v>
      </c>
      <c r="D45" s="338">
        <v>27545624.259999998</v>
      </c>
      <c r="E45" s="334">
        <v>18080641.159999993</v>
      </c>
      <c r="F45" s="316">
        <v>32102053.259999998</v>
      </c>
      <c r="G45" s="316">
        <v>44296491.939999983</v>
      </c>
      <c r="H45" s="316">
        <v>32119949.209999997</v>
      </c>
      <c r="I45" s="316">
        <v>30898164.200000003</v>
      </c>
      <c r="J45" s="316">
        <v>42780700.579999991</v>
      </c>
      <c r="K45" s="316">
        <v>36979985.710000016</v>
      </c>
      <c r="L45" s="335"/>
      <c r="M45" s="328"/>
      <c r="N45" s="328"/>
      <c r="O45" s="328"/>
      <c r="P45" s="328"/>
      <c r="Q45" s="328"/>
      <c r="R45" s="328"/>
      <c r="S45" s="328"/>
    </row>
    <row r="46" spans="1:19" ht="15" x14ac:dyDescent="0.25">
      <c r="A46" s="83" t="s">
        <v>443</v>
      </c>
      <c r="B46" s="338">
        <v>4942204.2699999996</v>
      </c>
      <c r="C46" s="338">
        <v>5145003.5899999989</v>
      </c>
      <c r="D46" s="338">
        <v>4912752.0900000008</v>
      </c>
      <c r="E46" s="334">
        <v>3472204.84</v>
      </c>
      <c r="F46" s="316">
        <v>4532646.41</v>
      </c>
      <c r="G46" s="316">
        <v>5391846.2000000002</v>
      </c>
      <c r="H46" s="316">
        <v>6012225.6300000008</v>
      </c>
      <c r="I46" s="316">
        <v>8996058.7400000021</v>
      </c>
      <c r="J46" s="316">
        <v>12358484.789999999</v>
      </c>
      <c r="K46" s="316">
        <v>28268284.900000002</v>
      </c>
      <c r="L46" s="335"/>
      <c r="M46" s="328"/>
      <c r="N46" s="328"/>
      <c r="O46" s="328"/>
      <c r="P46" s="328"/>
      <c r="Q46" s="328"/>
      <c r="R46" s="328"/>
      <c r="S46" s="328"/>
    </row>
    <row r="47" spans="1:19" ht="12.75" x14ac:dyDescent="0.2">
      <c r="A47" s="83" t="s">
        <v>446</v>
      </c>
      <c r="B47" s="338">
        <v>4617777.3600000031</v>
      </c>
      <c r="C47" s="338">
        <v>8015600.6800000006</v>
      </c>
      <c r="D47" s="338">
        <v>2870467.6599999988</v>
      </c>
      <c r="E47" s="334">
        <v>1864809.4</v>
      </c>
      <c r="F47" s="316">
        <v>0</v>
      </c>
      <c r="G47" s="316">
        <v>125412.68000000004</v>
      </c>
      <c r="H47" s="316">
        <v>2106458.58</v>
      </c>
      <c r="I47" s="316">
        <v>3257053.23</v>
      </c>
      <c r="J47" s="316">
        <v>4145652.59</v>
      </c>
      <c r="K47" s="316">
        <v>6450202</v>
      </c>
      <c r="L47" s="328"/>
      <c r="M47" s="328"/>
      <c r="N47" s="328"/>
      <c r="O47" s="328"/>
      <c r="P47" s="328"/>
      <c r="Q47" s="328"/>
      <c r="R47" s="328"/>
      <c r="S47" s="328"/>
    </row>
    <row r="48" spans="1:19" ht="12.75" x14ac:dyDescent="0.2">
      <c r="A48" s="83" t="s">
        <v>442</v>
      </c>
      <c r="B48" s="338">
        <v>456410.10999999993</v>
      </c>
      <c r="C48" s="338">
        <v>768670.29</v>
      </c>
      <c r="D48" s="338">
        <v>1024823.6399999997</v>
      </c>
      <c r="E48" s="334">
        <v>746932.99</v>
      </c>
      <c r="F48" s="316">
        <v>966898.81999999983</v>
      </c>
      <c r="G48" s="316">
        <v>1364664.8199999998</v>
      </c>
      <c r="H48" s="316">
        <v>1359913.4499999997</v>
      </c>
      <c r="I48" s="316">
        <v>1276476.58</v>
      </c>
      <c r="J48" s="316">
        <v>1282698.9199999997</v>
      </c>
      <c r="K48" s="316">
        <v>491651.99000000011</v>
      </c>
      <c r="L48" s="328"/>
      <c r="M48" s="328"/>
      <c r="N48" s="328"/>
      <c r="O48" s="328"/>
      <c r="P48" s="328"/>
      <c r="Q48" s="328"/>
      <c r="R48" s="328"/>
      <c r="S48" s="328"/>
    </row>
    <row r="49" spans="1:19" ht="15" x14ac:dyDescent="0.25">
      <c r="A49" s="83" t="s">
        <v>445</v>
      </c>
      <c r="B49" s="338">
        <v>267523.19000000006</v>
      </c>
      <c r="C49" s="338">
        <v>248601.83</v>
      </c>
      <c r="D49" s="338">
        <v>236628.35999999984</v>
      </c>
      <c r="E49" s="334">
        <v>125551.05</v>
      </c>
      <c r="F49" s="316">
        <v>384904.28000000009</v>
      </c>
      <c r="G49" s="316">
        <v>442206.84000000032</v>
      </c>
      <c r="H49" s="316">
        <v>429659.93000000005</v>
      </c>
      <c r="I49" s="316">
        <v>465643.66000000003</v>
      </c>
      <c r="J49" s="316">
        <v>435133.73</v>
      </c>
      <c r="K49" s="316">
        <v>285139.72000000003</v>
      </c>
      <c r="L49" s="335"/>
      <c r="M49" s="328"/>
      <c r="N49" s="328"/>
      <c r="O49" s="328"/>
      <c r="P49" s="328"/>
      <c r="Q49" s="328"/>
      <c r="R49" s="328"/>
      <c r="S49" s="328"/>
    </row>
    <row r="50" spans="1:19" ht="15" x14ac:dyDescent="0.25">
      <c r="A50" s="83" t="s">
        <v>447</v>
      </c>
      <c r="B50" s="338">
        <v>0</v>
      </c>
      <c r="C50" s="338">
        <v>0</v>
      </c>
      <c r="D50" s="338">
        <v>0</v>
      </c>
      <c r="E50" s="338">
        <v>0</v>
      </c>
      <c r="F50" s="316">
        <v>2300842.2099999995</v>
      </c>
      <c r="G50" s="316">
        <v>2168900.0199999996</v>
      </c>
      <c r="H50" s="316">
        <v>2168901.77</v>
      </c>
      <c r="I50" s="316">
        <v>2198571.52</v>
      </c>
      <c r="J50" s="316">
        <v>790652.63000000012</v>
      </c>
      <c r="K50" s="316">
        <v>0</v>
      </c>
      <c r="L50" s="335"/>
      <c r="M50" s="328"/>
      <c r="N50" s="328"/>
      <c r="O50" s="328"/>
      <c r="P50" s="328"/>
      <c r="Q50" s="328"/>
      <c r="R50" s="328"/>
      <c r="S50" s="328"/>
    </row>
    <row r="51" spans="1:19" ht="15" x14ac:dyDescent="0.25">
      <c r="A51" s="83" t="s">
        <v>448</v>
      </c>
      <c r="B51" s="338">
        <v>66.569999999999993</v>
      </c>
      <c r="C51" s="338">
        <v>15.779999999999998</v>
      </c>
      <c r="D51" s="338">
        <v>496.69000000000028</v>
      </c>
      <c r="E51" s="334">
        <v>0</v>
      </c>
      <c r="F51" s="316">
        <v>0</v>
      </c>
      <c r="G51" s="316">
        <v>0</v>
      </c>
      <c r="H51" s="316">
        <v>0</v>
      </c>
      <c r="I51" s="316">
        <v>0</v>
      </c>
      <c r="J51" s="316">
        <v>0</v>
      </c>
      <c r="K51" s="316">
        <v>0</v>
      </c>
      <c r="L51" s="335"/>
      <c r="M51" s="328"/>
      <c r="N51" s="328"/>
      <c r="O51" s="328"/>
      <c r="P51" s="328"/>
      <c r="Q51" s="328"/>
      <c r="R51" s="328"/>
      <c r="S51" s="328"/>
    </row>
    <row r="52" spans="1:19" ht="15" x14ac:dyDescent="0.25">
      <c r="A52" s="83" t="s">
        <v>452</v>
      </c>
      <c r="B52" s="338">
        <v>0</v>
      </c>
      <c r="C52" s="338">
        <v>0</v>
      </c>
      <c r="D52" s="338">
        <v>0</v>
      </c>
      <c r="E52" s="334">
        <v>0</v>
      </c>
      <c r="F52" s="316">
        <v>0</v>
      </c>
      <c r="G52" s="316">
        <v>0</v>
      </c>
      <c r="H52" s="316">
        <v>0</v>
      </c>
      <c r="I52" s="316">
        <v>0</v>
      </c>
      <c r="J52" s="316">
        <v>0</v>
      </c>
      <c r="K52" s="316">
        <v>0</v>
      </c>
      <c r="L52" s="335"/>
      <c r="M52" s="328"/>
      <c r="N52" s="328"/>
      <c r="O52" s="328"/>
      <c r="P52" s="328"/>
      <c r="Q52" s="328"/>
      <c r="R52" s="328"/>
      <c r="S52" s="328"/>
    </row>
    <row r="53" spans="1:19" ht="15" x14ac:dyDescent="0.25">
      <c r="A53" s="83" t="s">
        <v>449</v>
      </c>
      <c r="B53" s="338">
        <v>0</v>
      </c>
      <c r="C53" s="338">
        <v>0</v>
      </c>
      <c r="D53" s="338">
        <v>0</v>
      </c>
      <c r="E53" s="338">
        <v>0</v>
      </c>
      <c r="F53" s="316">
        <v>0</v>
      </c>
      <c r="G53" s="316">
        <v>0</v>
      </c>
      <c r="H53" s="316">
        <v>0</v>
      </c>
      <c r="I53" s="316">
        <v>0</v>
      </c>
      <c r="J53" s="316">
        <v>0</v>
      </c>
      <c r="K53" s="316">
        <v>0</v>
      </c>
      <c r="L53" s="335"/>
      <c r="M53" s="328"/>
      <c r="N53" s="328"/>
      <c r="O53" s="328"/>
      <c r="P53" s="328"/>
      <c r="Q53" s="328"/>
      <c r="R53" s="328"/>
      <c r="S53" s="328"/>
    </row>
    <row r="54" spans="1:19" ht="15" x14ac:dyDescent="0.25">
      <c r="A54" s="83" t="s">
        <v>444</v>
      </c>
      <c r="B54" s="338">
        <v>0</v>
      </c>
      <c r="C54" s="338">
        <v>0</v>
      </c>
      <c r="D54" s="338">
        <v>0</v>
      </c>
      <c r="E54" s="338">
        <v>0</v>
      </c>
      <c r="F54" s="316">
        <v>0</v>
      </c>
      <c r="G54" s="316">
        <v>0</v>
      </c>
      <c r="H54" s="316">
        <v>0</v>
      </c>
      <c r="I54" s="316">
        <v>0</v>
      </c>
      <c r="J54" s="316">
        <v>0</v>
      </c>
      <c r="K54" s="316">
        <v>0</v>
      </c>
      <c r="L54" s="335"/>
      <c r="M54" s="328"/>
      <c r="N54" s="328"/>
      <c r="O54" s="328"/>
      <c r="P54" s="328"/>
      <c r="Q54" s="328"/>
      <c r="R54" s="328"/>
      <c r="S54" s="328"/>
    </row>
    <row r="55" spans="1:19" ht="12.75" x14ac:dyDescent="0.2">
      <c r="A55" s="83" t="s">
        <v>450</v>
      </c>
      <c r="B55" s="338">
        <v>0</v>
      </c>
      <c r="C55" s="338">
        <v>0</v>
      </c>
      <c r="D55" s="338">
        <v>0</v>
      </c>
      <c r="E55" s="338">
        <v>0</v>
      </c>
      <c r="F55" s="316">
        <v>0</v>
      </c>
      <c r="G55" s="316">
        <v>0</v>
      </c>
      <c r="H55" s="316">
        <v>0</v>
      </c>
      <c r="I55" s="316">
        <v>0</v>
      </c>
      <c r="J55" s="316">
        <v>0</v>
      </c>
      <c r="K55" s="316">
        <v>0</v>
      </c>
      <c r="L55" s="328"/>
      <c r="M55" s="328"/>
      <c r="N55" s="328"/>
      <c r="O55" s="328"/>
      <c r="P55" s="328"/>
      <c r="Q55" s="328"/>
      <c r="R55" s="328"/>
      <c r="S55" s="328"/>
    </row>
    <row r="56" spans="1:19" ht="13.5" thickBot="1" x14ac:dyDescent="0.25">
      <c r="A56" s="83" t="s">
        <v>451</v>
      </c>
      <c r="B56" s="338">
        <v>0</v>
      </c>
      <c r="C56" s="338">
        <v>0</v>
      </c>
      <c r="D56" s="338">
        <v>0</v>
      </c>
      <c r="E56" s="334">
        <v>0</v>
      </c>
      <c r="F56" s="316">
        <v>0</v>
      </c>
      <c r="G56" s="316">
        <v>0</v>
      </c>
      <c r="H56" s="316">
        <v>0</v>
      </c>
      <c r="I56" s="316">
        <v>0</v>
      </c>
      <c r="J56" s="316">
        <v>0</v>
      </c>
      <c r="K56" s="316">
        <v>0</v>
      </c>
      <c r="L56" s="328"/>
      <c r="M56" s="328"/>
      <c r="N56" s="328"/>
      <c r="O56" s="328"/>
      <c r="P56" s="328"/>
      <c r="Q56" s="328"/>
      <c r="R56" s="328"/>
      <c r="S56" s="328"/>
    </row>
    <row r="57" spans="1:19" ht="26.25" thickBot="1" x14ac:dyDescent="0.25">
      <c r="A57" s="339" t="s">
        <v>456</v>
      </c>
      <c r="B57" s="333">
        <f t="shared" ref="B57:K57" si="1">SUM(B58:B82)</f>
        <v>216697183.52330828</v>
      </c>
      <c r="C57" s="333">
        <f t="shared" si="1"/>
        <v>216094965.13043004</v>
      </c>
      <c r="D57" s="333">
        <f t="shared" si="1"/>
        <v>238632296.82879466</v>
      </c>
      <c r="E57" s="333">
        <f t="shared" si="1"/>
        <v>264916668.85231239</v>
      </c>
      <c r="F57" s="333">
        <f t="shared" si="1"/>
        <v>294236611.05583215</v>
      </c>
      <c r="G57" s="333">
        <f t="shared" si="1"/>
        <v>296061536.17362416</v>
      </c>
      <c r="H57" s="333">
        <f t="shared" si="1"/>
        <v>282105401.3869859</v>
      </c>
      <c r="I57" s="333">
        <f t="shared" si="1"/>
        <v>303738554.63805085</v>
      </c>
      <c r="J57" s="333">
        <f t="shared" si="1"/>
        <v>366130549.65750742</v>
      </c>
      <c r="K57" s="333">
        <f t="shared" si="1"/>
        <v>307695256.28220409</v>
      </c>
      <c r="L57" s="328"/>
      <c r="M57" s="328"/>
      <c r="N57" s="328"/>
      <c r="O57" s="328"/>
      <c r="P57" s="328"/>
      <c r="Q57" s="328"/>
      <c r="R57" s="328"/>
      <c r="S57" s="328"/>
    </row>
    <row r="58" spans="1:19" ht="15" x14ac:dyDescent="0.25">
      <c r="A58" s="83" t="s">
        <v>429</v>
      </c>
      <c r="B58" s="78">
        <v>27959265.008889921</v>
      </c>
      <c r="C58" s="78">
        <v>29174524.286010001</v>
      </c>
      <c r="D58" s="78">
        <v>43666224.359411955</v>
      </c>
      <c r="E58" s="78">
        <v>52681374.439384423</v>
      </c>
      <c r="F58" s="316">
        <v>52271682.962005191</v>
      </c>
      <c r="G58" s="316">
        <v>56595615.336610854</v>
      </c>
      <c r="H58" s="316">
        <v>56279204.985707022</v>
      </c>
      <c r="I58" s="316">
        <v>55929576.171165451</v>
      </c>
      <c r="J58" s="316">
        <v>56245290.026206836</v>
      </c>
      <c r="K58" s="316">
        <v>41194781.491003677</v>
      </c>
      <c r="L58" s="340"/>
      <c r="M58" s="328"/>
      <c r="N58" s="328"/>
      <c r="O58" s="328"/>
      <c r="P58" s="328"/>
      <c r="Q58" s="328"/>
      <c r="R58" s="328"/>
      <c r="S58" s="328"/>
    </row>
    <row r="59" spans="1:19" ht="15" x14ac:dyDescent="0.25">
      <c r="A59" s="83" t="s">
        <v>434</v>
      </c>
      <c r="B59" s="78">
        <v>17488700.072632734</v>
      </c>
      <c r="C59" s="78">
        <v>15512071.786870001</v>
      </c>
      <c r="D59" s="78">
        <v>15532475.287670655</v>
      </c>
      <c r="E59" s="78">
        <v>18661755.239467923</v>
      </c>
      <c r="F59" s="316">
        <v>19728703.35033948</v>
      </c>
      <c r="G59" s="316">
        <v>16884836.630902734</v>
      </c>
      <c r="H59" s="316">
        <v>16964346.014076527</v>
      </c>
      <c r="I59" s="316">
        <v>21556039.035597317</v>
      </c>
      <c r="J59" s="316">
        <v>30139044.680028453</v>
      </c>
      <c r="K59" s="316">
        <v>29005670.380992837</v>
      </c>
      <c r="L59" s="340"/>
      <c r="M59" s="328"/>
      <c r="N59" s="328"/>
      <c r="O59" s="328"/>
      <c r="P59" s="328"/>
      <c r="Q59" s="328"/>
      <c r="R59" s="328"/>
      <c r="S59" s="328"/>
    </row>
    <row r="60" spans="1:19" ht="15" x14ac:dyDescent="0.25">
      <c r="A60" s="83" t="s">
        <v>428</v>
      </c>
      <c r="B60" s="78">
        <v>16116486.397203699</v>
      </c>
      <c r="C60" s="78">
        <v>16401537.732279997</v>
      </c>
      <c r="D60" s="78">
        <v>18147321.062017605</v>
      </c>
      <c r="E60" s="78">
        <v>19704941.029119894</v>
      </c>
      <c r="F60" s="316">
        <v>21065367.556276254</v>
      </c>
      <c r="G60" s="316">
        <v>22160450.861404005</v>
      </c>
      <c r="H60" s="316">
        <v>22649382.240080178</v>
      </c>
      <c r="I60" s="316">
        <v>26653565.870024364</v>
      </c>
      <c r="J60" s="316">
        <v>32438018.841556557</v>
      </c>
      <c r="K60" s="316">
        <v>27521949.090132147</v>
      </c>
      <c r="L60" s="340"/>
      <c r="M60" s="328"/>
      <c r="N60" s="328"/>
      <c r="O60" s="328"/>
      <c r="P60" s="328"/>
      <c r="Q60" s="328"/>
      <c r="R60" s="328"/>
      <c r="S60" s="328"/>
    </row>
    <row r="61" spans="1:19" ht="15" x14ac:dyDescent="0.25">
      <c r="A61" s="83" t="s">
        <v>435</v>
      </c>
      <c r="B61" s="78">
        <v>11564567.970783424</v>
      </c>
      <c r="C61" s="78">
        <v>13437047.261079999</v>
      </c>
      <c r="D61" s="78">
        <v>14248684.110614132</v>
      </c>
      <c r="E61" s="78">
        <v>16183752.304699775</v>
      </c>
      <c r="F61" s="316">
        <v>18071818.87998952</v>
      </c>
      <c r="G61" s="316">
        <v>17056259.310901817</v>
      </c>
      <c r="H61" s="316">
        <v>20359718.923747145</v>
      </c>
      <c r="I61" s="316">
        <v>18503642.437571492</v>
      </c>
      <c r="J61" s="316">
        <v>25425615.019188378</v>
      </c>
      <c r="K61" s="316">
        <v>25096418.818843801</v>
      </c>
      <c r="L61" s="340"/>
      <c r="M61" s="328"/>
      <c r="N61" s="328"/>
      <c r="O61" s="328"/>
      <c r="P61" s="328"/>
      <c r="Q61" s="328"/>
      <c r="R61" s="328"/>
      <c r="S61" s="328"/>
    </row>
    <row r="62" spans="1:19" ht="15" x14ac:dyDescent="0.25">
      <c r="A62" s="83" t="s">
        <v>439</v>
      </c>
      <c r="B62" s="78">
        <v>15632934.720130851</v>
      </c>
      <c r="C62" s="78">
        <v>14913870.52916</v>
      </c>
      <c r="D62" s="78">
        <v>15896304.342051039</v>
      </c>
      <c r="E62" s="78">
        <v>16295265.535527522</v>
      </c>
      <c r="F62" s="316">
        <v>21399647.574266635</v>
      </c>
      <c r="G62" s="316">
        <v>17402362.774366558</v>
      </c>
      <c r="H62" s="316">
        <v>17009150.353523698</v>
      </c>
      <c r="I62" s="316">
        <v>25581043.966908168</v>
      </c>
      <c r="J62" s="316">
        <v>40197024.977524534</v>
      </c>
      <c r="K62" s="316">
        <v>23599978.466352109</v>
      </c>
      <c r="L62" s="340"/>
      <c r="M62" s="328"/>
      <c r="N62" s="328"/>
      <c r="O62" s="328"/>
      <c r="P62" s="328"/>
      <c r="Q62" s="328"/>
      <c r="R62" s="328"/>
      <c r="S62" s="328"/>
    </row>
    <row r="63" spans="1:19" ht="15" x14ac:dyDescent="0.25">
      <c r="A63" s="83" t="s">
        <v>438</v>
      </c>
      <c r="B63" s="78">
        <v>15201708.287976569</v>
      </c>
      <c r="C63" s="78">
        <v>16201062.345720001</v>
      </c>
      <c r="D63" s="78">
        <v>13215098.534653703</v>
      </c>
      <c r="E63" s="78">
        <v>18714630.825198788</v>
      </c>
      <c r="F63" s="316">
        <v>21709324.795177195</v>
      </c>
      <c r="G63" s="316">
        <v>24726512.739873204</v>
      </c>
      <c r="H63" s="316">
        <v>22793481.670583814</v>
      </c>
      <c r="I63" s="316">
        <v>18888973.909508314</v>
      </c>
      <c r="J63" s="316">
        <v>25769122.596621677</v>
      </c>
      <c r="K63" s="316">
        <v>22563811.516746726</v>
      </c>
      <c r="L63" s="340"/>
      <c r="M63" s="328"/>
      <c r="N63" s="328"/>
      <c r="O63" s="328"/>
      <c r="P63" s="328"/>
      <c r="Q63" s="328"/>
      <c r="R63" s="328"/>
      <c r="S63" s="328"/>
    </row>
    <row r="64" spans="1:19" ht="15" x14ac:dyDescent="0.25">
      <c r="A64" s="83" t="s">
        <v>436</v>
      </c>
      <c r="B64" s="78">
        <v>15467683.312882299</v>
      </c>
      <c r="C64" s="78">
        <v>15261391.785</v>
      </c>
      <c r="D64" s="78">
        <v>17109719.613297656</v>
      </c>
      <c r="E64" s="78">
        <v>14656066.931657255</v>
      </c>
      <c r="F64" s="316">
        <v>17000906.373179011</v>
      </c>
      <c r="G64" s="316">
        <v>19100367.350772895</v>
      </c>
      <c r="H64" s="316">
        <v>15169974.816499777</v>
      </c>
      <c r="I64" s="316">
        <v>15480222.821712269</v>
      </c>
      <c r="J64" s="316">
        <v>16007651.671307195</v>
      </c>
      <c r="K64" s="316">
        <v>19490015.689172771</v>
      </c>
      <c r="L64" s="340"/>
      <c r="M64" s="328"/>
      <c r="N64" s="328"/>
      <c r="O64" s="328"/>
      <c r="P64" s="328"/>
      <c r="Q64" s="328"/>
      <c r="R64" s="328"/>
      <c r="S64" s="328"/>
    </row>
    <row r="65" spans="1:19" ht="15" x14ac:dyDescent="0.25">
      <c r="A65" s="83" t="s">
        <v>432</v>
      </c>
      <c r="B65" s="78">
        <v>12359886.652327029</v>
      </c>
      <c r="C65" s="78">
        <v>13724249.13032</v>
      </c>
      <c r="D65" s="78">
        <v>12836415.018931437</v>
      </c>
      <c r="E65" s="78">
        <v>13644766.348202845</v>
      </c>
      <c r="F65" s="316">
        <v>15425769.97469715</v>
      </c>
      <c r="G65" s="316">
        <v>14059977.000674061</v>
      </c>
      <c r="H65" s="316">
        <v>12446283.488965496</v>
      </c>
      <c r="I65" s="316">
        <v>18380505.498988483</v>
      </c>
      <c r="J65" s="316">
        <v>22573639.252289146</v>
      </c>
      <c r="K65" s="316">
        <v>17896256.198892109</v>
      </c>
      <c r="L65" s="340"/>
      <c r="M65" s="328"/>
      <c r="N65" s="328"/>
      <c r="O65" s="328"/>
      <c r="P65" s="328"/>
      <c r="Q65" s="328"/>
      <c r="R65" s="328"/>
      <c r="S65" s="328"/>
    </row>
    <row r="66" spans="1:19" ht="15" x14ac:dyDescent="0.25">
      <c r="A66" s="83" t="s">
        <v>440</v>
      </c>
      <c r="B66" s="78">
        <v>11418350.291357087</v>
      </c>
      <c r="C66" s="78">
        <v>11817789.89978</v>
      </c>
      <c r="D66" s="78">
        <v>11148891.77136164</v>
      </c>
      <c r="E66" s="78">
        <v>12261922.551754456</v>
      </c>
      <c r="F66" s="316">
        <v>13349532.512036189</v>
      </c>
      <c r="G66" s="316">
        <v>17458774.332165495</v>
      </c>
      <c r="H66" s="316">
        <v>13737572.486887349</v>
      </c>
      <c r="I66" s="316">
        <v>14454386.149282297</v>
      </c>
      <c r="J66" s="316">
        <v>15830520.9670277</v>
      </c>
      <c r="K66" s="316">
        <v>14593222.088065222</v>
      </c>
      <c r="L66" s="340"/>
      <c r="M66" s="328"/>
      <c r="N66" s="328"/>
      <c r="O66" s="328"/>
      <c r="P66" s="328"/>
      <c r="Q66" s="328"/>
      <c r="R66" s="328"/>
      <c r="S66" s="328"/>
    </row>
    <row r="67" spans="1:19" ht="15" x14ac:dyDescent="0.25">
      <c r="A67" s="83" t="s">
        <v>443</v>
      </c>
      <c r="B67" s="78">
        <v>9931709.5440530144</v>
      </c>
      <c r="C67" s="78">
        <v>10465394.681899998</v>
      </c>
      <c r="D67" s="78">
        <v>10951174.228597527</v>
      </c>
      <c r="E67" s="78">
        <v>11388882.185074896</v>
      </c>
      <c r="F67" s="316">
        <v>11281842.934488062</v>
      </c>
      <c r="G67" s="316">
        <v>13216896.840057444</v>
      </c>
      <c r="H67" s="316">
        <v>12356888.278022893</v>
      </c>
      <c r="I67" s="316">
        <v>13820597.953507053</v>
      </c>
      <c r="J67" s="316">
        <v>16100909.747228639</v>
      </c>
      <c r="K67" s="316">
        <v>13763230.254643535</v>
      </c>
      <c r="L67" s="340"/>
      <c r="M67" s="328"/>
      <c r="N67" s="328"/>
      <c r="O67" s="328"/>
      <c r="P67" s="328"/>
      <c r="Q67" s="328"/>
      <c r="R67" s="328"/>
      <c r="S67" s="328"/>
    </row>
    <row r="68" spans="1:19" ht="15" x14ac:dyDescent="0.25">
      <c r="A68" s="83" t="s">
        <v>437</v>
      </c>
      <c r="B68" s="78">
        <v>12016793.241489362</v>
      </c>
      <c r="C68" s="78">
        <v>11124462.41904</v>
      </c>
      <c r="D68" s="78">
        <v>10598707.331289152</v>
      </c>
      <c r="E68" s="78">
        <v>11767573.440949306</v>
      </c>
      <c r="F68" s="316">
        <v>13533336.703584502</v>
      </c>
      <c r="G68" s="316">
        <v>13366345.134937322</v>
      </c>
      <c r="H68" s="316">
        <v>11121770.682517318</v>
      </c>
      <c r="I68" s="316">
        <v>11396853.988811752</v>
      </c>
      <c r="J68" s="316">
        <v>16657736.294033242</v>
      </c>
      <c r="K68" s="316">
        <v>13234580.651823103</v>
      </c>
      <c r="L68" s="340"/>
      <c r="M68" s="328"/>
      <c r="N68" s="328"/>
      <c r="O68" s="328"/>
      <c r="P68" s="328"/>
      <c r="Q68" s="328"/>
      <c r="R68" s="328"/>
      <c r="S68" s="328"/>
    </row>
    <row r="69" spans="1:19" ht="15" x14ac:dyDescent="0.25">
      <c r="A69" s="83" t="s">
        <v>441</v>
      </c>
      <c r="B69" s="78">
        <v>6912332.9288437767</v>
      </c>
      <c r="C69" s="78">
        <v>6640309.8533200007</v>
      </c>
      <c r="D69" s="78">
        <v>9051325.219025854</v>
      </c>
      <c r="E69" s="78">
        <v>9826174.5892172437</v>
      </c>
      <c r="F69" s="316">
        <v>12725557.712012535</v>
      </c>
      <c r="G69" s="316">
        <v>9915591.4550507572</v>
      </c>
      <c r="H69" s="316">
        <v>7621921.1575731682</v>
      </c>
      <c r="I69" s="316">
        <v>7405981.7369640442</v>
      </c>
      <c r="J69" s="316">
        <v>12839724.720540753</v>
      </c>
      <c r="K69" s="316">
        <v>9507560.3067124002</v>
      </c>
      <c r="L69" s="340"/>
      <c r="M69" s="328"/>
      <c r="N69" s="328"/>
      <c r="O69" s="328"/>
      <c r="P69" s="328"/>
      <c r="Q69" s="328"/>
      <c r="R69" s="328"/>
      <c r="S69" s="328"/>
    </row>
    <row r="70" spans="1:19" ht="15" x14ac:dyDescent="0.25">
      <c r="A70" s="83" t="s">
        <v>433</v>
      </c>
      <c r="B70" s="78">
        <v>6776973.5210301504</v>
      </c>
      <c r="C70" s="78">
        <v>6200628.2359000007</v>
      </c>
      <c r="D70" s="78">
        <v>7311743.4605115829</v>
      </c>
      <c r="E70" s="78">
        <v>8982509.613011308</v>
      </c>
      <c r="F70" s="316">
        <v>14347885.648515208</v>
      </c>
      <c r="G70" s="316">
        <v>11925185.83008326</v>
      </c>
      <c r="H70" s="316">
        <v>13499524.82304921</v>
      </c>
      <c r="I70" s="316">
        <v>11769901.62782583</v>
      </c>
      <c r="J70" s="316">
        <v>11780149.002020219</v>
      </c>
      <c r="K70" s="316">
        <v>8356482.3990638135</v>
      </c>
      <c r="L70" s="340"/>
      <c r="M70" s="328"/>
      <c r="N70" s="328"/>
      <c r="O70" s="328"/>
      <c r="P70" s="328"/>
      <c r="Q70" s="328"/>
      <c r="R70" s="328"/>
      <c r="S70" s="328"/>
    </row>
    <row r="71" spans="1:19" ht="15" x14ac:dyDescent="0.25">
      <c r="A71" s="83" t="s">
        <v>442</v>
      </c>
      <c r="B71" s="78">
        <v>8267810.8664689353</v>
      </c>
      <c r="C71" s="78">
        <v>8172931.2445999999</v>
      </c>
      <c r="D71" s="78">
        <v>7771425.4589981763</v>
      </c>
      <c r="E71" s="78">
        <v>9304277.0487393383</v>
      </c>
      <c r="F71" s="316">
        <v>9574625.7776067629</v>
      </c>
      <c r="G71" s="316">
        <v>7655384.8702827776</v>
      </c>
      <c r="H71" s="316">
        <v>9854301.6278018672</v>
      </c>
      <c r="I71" s="316">
        <v>8306326.8700966723</v>
      </c>
      <c r="J71" s="316">
        <v>9624657.2709755078</v>
      </c>
      <c r="K71" s="316">
        <v>8046576.7503558453</v>
      </c>
      <c r="L71" s="340"/>
      <c r="M71" s="328"/>
      <c r="N71" s="328"/>
      <c r="O71" s="328"/>
      <c r="P71" s="328"/>
      <c r="Q71" s="328"/>
      <c r="R71" s="328"/>
      <c r="S71" s="328"/>
    </row>
    <row r="72" spans="1:19" s="80" customFormat="1" ht="15" x14ac:dyDescent="0.25">
      <c r="A72" s="83" t="s">
        <v>431</v>
      </c>
      <c r="B72" s="78">
        <v>6793918.232124758</v>
      </c>
      <c r="C72" s="78">
        <v>7126638.9470999995</v>
      </c>
      <c r="D72" s="78">
        <v>6606660.0885816664</v>
      </c>
      <c r="E72" s="78">
        <v>5856255.6990928901</v>
      </c>
      <c r="F72" s="316">
        <v>5426134.9286909755</v>
      </c>
      <c r="G72" s="316">
        <v>7905973.3459119704</v>
      </c>
      <c r="H72" s="316">
        <v>7843085.0286713019</v>
      </c>
      <c r="I72" s="316">
        <v>8265414.1953781489</v>
      </c>
      <c r="J72" s="316">
        <v>9209998.703539269</v>
      </c>
      <c r="K72" s="316">
        <v>7882031.0610691449</v>
      </c>
      <c r="L72" s="424"/>
      <c r="M72" s="425"/>
      <c r="N72" s="425"/>
      <c r="O72" s="425"/>
      <c r="P72" s="425"/>
      <c r="Q72" s="425"/>
      <c r="R72" s="425"/>
      <c r="S72" s="425"/>
    </row>
    <row r="73" spans="1:19" ht="15" x14ac:dyDescent="0.25">
      <c r="A73" s="83" t="s">
        <v>430</v>
      </c>
      <c r="B73" s="78">
        <v>7797338.1480682166</v>
      </c>
      <c r="C73" s="78">
        <v>6384746.2539000008</v>
      </c>
      <c r="D73" s="78">
        <v>6875117.6071777344</v>
      </c>
      <c r="E73" s="78">
        <v>6453295.475290304</v>
      </c>
      <c r="F73" s="316">
        <v>7495506.9057344627</v>
      </c>
      <c r="G73" s="316">
        <v>7129236.3500367738</v>
      </c>
      <c r="H73" s="316">
        <v>6675799.4738550298</v>
      </c>
      <c r="I73" s="316">
        <v>8382032.634434511</v>
      </c>
      <c r="J73" s="316">
        <v>8424980.6090543997</v>
      </c>
      <c r="K73" s="316">
        <v>7562830.0047073215</v>
      </c>
      <c r="L73" s="340"/>
      <c r="M73" s="328"/>
      <c r="N73" s="328"/>
      <c r="O73" s="328"/>
      <c r="P73" s="328"/>
      <c r="Q73" s="328"/>
      <c r="R73" s="328"/>
      <c r="S73" s="328"/>
    </row>
    <row r="74" spans="1:19" ht="15" x14ac:dyDescent="0.25">
      <c r="A74" s="83" t="s">
        <v>444</v>
      </c>
      <c r="B74" s="78">
        <v>5663052.8317000009</v>
      </c>
      <c r="C74" s="78">
        <v>4769212.3398500001</v>
      </c>
      <c r="D74" s="78">
        <v>4462438.3670402812</v>
      </c>
      <c r="E74" s="78">
        <v>5687389.6456776354</v>
      </c>
      <c r="F74" s="316">
        <v>3863782.0252467599</v>
      </c>
      <c r="G74" s="316">
        <v>4547433.2491905801</v>
      </c>
      <c r="H74" s="316">
        <v>3721045.833020451</v>
      </c>
      <c r="I74" s="316">
        <v>3639917.452289185</v>
      </c>
      <c r="J74" s="316">
        <v>2075670.9844181738</v>
      </c>
      <c r="K74" s="316">
        <v>6114835.9239360793</v>
      </c>
      <c r="L74" s="340"/>
      <c r="M74" s="328"/>
      <c r="N74" s="328"/>
      <c r="O74" s="328"/>
      <c r="P74" s="328"/>
      <c r="Q74" s="328"/>
      <c r="R74" s="328"/>
      <c r="S74" s="328"/>
    </row>
    <row r="75" spans="1:19" ht="15" x14ac:dyDescent="0.25">
      <c r="A75" s="83" t="s">
        <v>446</v>
      </c>
      <c r="B75" s="78">
        <v>3067174.3474964569</v>
      </c>
      <c r="C75" s="78">
        <v>3213332.7346199998</v>
      </c>
      <c r="D75" s="78">
        <v>5048936.4432364823</v>
      </c>
      <c r="E75" s="78">
        <v>4834613.0972104361</v>
      </c>
      <c r="F75" s="316">
        <v>5857706.0208925996</v>
      </c>
      <c r="G75" s="316">
        <v>7147844.3497423837</v>
      </c>
      <c r="H75" s="316">
        <v>5332206.0930020679</v>
      </c>
      <c r="I75" s="316">
        <v>7792753.4102657968</v>
      </c>
      <c r="J75" s="316">
        <v>7962059.4708631607</v>
      </c>
      <c r="K75" s="316">
        <v>5663751.6638877364</v>
      </c>
      <c r="L75" s="340"/>
      <c r="M75" s="328"/>
      <c r="N75" s="328"/>
      <c r="O75" s="328"/>
      <c r="P75" s="328"/>
      <c r="Q75" s="328"/>
      <c r="R75" s="328"/>
      <c r="S75" s="328"/>
    </row>
    <row r="76" spans="1:19" ht="15" x14ac:dyDescent="0.25">
      <c r="A76" s="83" t="s">
        <v>447</v>
      </c>
      <c r="B76" s="78">
        <v>2919616.7758999998</v>
      </c>
      <c r="C76" s="78">
        <v>2477044.44233</v>
      </c>
      <c r="D76" s="78">
        <v>2311459.6408615285</v>
      </c>
      <c r="E76" s="78">
        <v>2723459.4861216168</v>
      </c>
      <c r="F76" s="316">
        <v>2868128.453279472</v>
      </c>
      <c r="G76" s="316">
        <v>2937865.1047025807</v>
      </c>
      <c r="H76" s="316">
        <v>3168973.3559589921</v>
      </c>
      <c r="I76" s="316">
        <v>3044743.0069282134</v>
      </c>
      <c r="J76" s="316">
        <v>1928405.44227818</v>
      </c>
      <c r="K76" s="316">
        <v>2766742.9903540127</v>
      </c>
      <c r="L76" s="340"/>
      <c r="M76" s="328"/>
      <c r="N76" s="328"/>
      <c r="O76" s="328"/>
      <c r="P76" s="328"/>
      <c r="Q76" s="328"/>
      <c r="R76" s="328"/>
      <c r="S76" s="328"/>
    </row>
    <row r="77" spans="1:19" ht="15" x14ac:dyDescent="0.25">
      <c r="A77" s="83" t="s">
        <v>448</v>
      </c>
      <c r="B77" s="78">
        <v>1953354.5861500001</v>
      </c>
      <c r="C77" s="78">
        <v>1974453.8407799997</v>
      </c>
      <c r="D77" s="78">
        <v>3326069.5681514922</v>
      </c>
      <c r="E77" s="78">
        <v>3234840.5039723478</v>
      </c>
      <c r="F77" s="316">
        <v>4304157.7469679601</v>
      </c>
      <c r="G77" s="316">
        <v>2660206.6527726399</v>
      </c>
      <c r="H77" s="316">
        <v>1561452.7140889622</v>
      </c>
      <c r="I77" s="316">
        <v>2476406.5227423133</v>
      </c>
      <c r="J77" s="316">
        <v>2818610.5402994696</v>
      </c>
      <c r="K77" s="316">
        <v>1677201.483226778</v>
      </c>
      <c r="L77" s="340"/>
      <c r="M77" s="328"/>
      <c r="N77" s="328"/>
      <c r="O77" s="328"/>
      <c r="P77" s="328"/>
      <c r="Q77" s="328"/>
      <c r="R77" s="328"/>
      <c r="S77" s="328"/>
    </row>
    <row r="78" spans="1:19" ht="15" x14ac:dyDescent="0.25">
      <c r="A78" s="83" t="s">
        <v>445</v>
      </c>
      <c r="B78" s="78">
        <v>1136024.4621000001</v>
      </c>
      <c r="C78" s="78">
        <v>968765.21325000003</v>
      </c>
      <c r="D78" s="78">
        <v>1519724.398977489</v>
      </c>
      <c r="E78" s="78">
        <v>1449250.9675817706</v>
      </c>
      <c r="F78" s="316">
        <v>2008191.6852615231</v>
      </c>
      <c r="G78" s="316">
        <v>1547724.658759695</v>
      </c>
      <c r="H78" s="316">
        <v>1339656.1529704728</v>
      </c>
      <c r="I78" s="316">
        <v>1140300.8200155681</v>
      </c>
      <c r="J78" s="316">
        <v>1091194.0614854728</v>
      </c>
      <c r="K78" s="316">
        <v>870828.28282227239</v>
      </c>
      <c r="L78" s="340"/>
      <c r="M78" s="328"/>
      <c r="N78" s="328"/>
      <c r="O78" s="328"/>
      <c r="P78" s="328"/>
      <c r="Q78" s="328"/>
      <c r="R78" s="328"/>
      <c r="S78" s="328"/>
    </row>
    <row r="79" spans="1:19" ht="15" x14ac:dyDescent="0.25">
      <c r="A79" s="83" t="s">
        <v>449</v>
      </c>
      <c r="B79" s="78">
        <v>138607.74124999999</v>
      </c>
      <c r="C79" s="78">
        <v>51698.7</v>
      </c>
      <c r="D79" s="78">
        <v>796532.59656573122</v>
      </c>
      <c r="E79" s="78">
        <v>269317.81776000001</v>
      </c>
      <c r="F79" s="316">
        <v>309691.23983628559</v>
      </c>
      <c r="G79" s="316">
        <v>121183.64303237597</v>
      </c>
      <c r="H79" s="316">
        <v>186559.55300606939</v>
      </c>
      <c r="I79" s="316">
        <v>309150.34533782915</v>
      </c>
      <c r="J79" s="316">
        <v>452908.4312490524</v>
      </c>
      <c r="K79" s="316">
        <v>695268.48219456372</v>
      </c>
      <c r="L79" s="340"/>
    </row>
    <row r="80" spans="1:19" ht="15" x14ac:dyDescent="0.25">
      <c r="A80" s="423" t="s">
        <v>451</v>
      </c>
      <c r="B80" s="316">
        <v>11714.80695</v>
      </c>
      <c r="C80" s="316">
        <v>4561.6499999999996</v>
      </c>
      <c r="D80" s="316">
        <v>98514.900000000009</v>
      </c>
      <c r="E80" s="316">
        <v>152178.15651863316</v>
      </c>
      <c r="F80" s="316">
        <v>437429.05606000003</v>
      </c>
      <c r="G80" s="316">
        <v>348244.761</v>
      </c>
      <c r="H80" s="316">
        <v>285650.96658000001</v>
      </c>
      <c r="I80" s="316">
        <v>408801.83500000002</v>
      </c>
      <c r="J80" s="316">
        <v>415445.49439999997</v>
      </c>
      <c r="K80" s="316">
        <v>503220.58616089413</v>
      </c>
      <c r="L80" s="340"/>
    </row>
    <row r="81" spans="1:12" ht="15" x14ac:dyDescent="0.25">
      <c r="A81" s="83" t="s">
        <v>450</v>
      </c>
      <c r="B81" s="78">
        <v>84532.25</v>
      </c>
      <c r="C81" s="78">
        <v>47981.8</v>
      </c>
      <c r="D81" s="78">
        <v>59623.075000000004</v>
      </c>
      <c r="E81" s="78">
        <v>126778.00298755187</v>
      </c>
      <c r="F81" s="316">
        <v>160596.48003844672</v>
      </c>
      <c r="G81" s="316">
        <v>177125.38207262434</v>
      </c>
      <c r="H81" s="316">
        <v>116365.96927355776</v>
      </c>
      <c r="I81" s="316">
        <v>132449.39986679205</v>
      </c>
      <c r="J81" s="316">
        <v>112347.8947217746</v>
      </c>
      <c r="K81" s="316">
        <v>71417.769514101237</v>
      </c>
      <c r="L81" s="340"/>
    </row>
    <row r="82" spans="1:12" ht="15" x14ac:dyDescent="0.25">
      <c r="A82" s="83" t="s">
        <v>452</v>
      </c>
      <c r="B82" s="78">
        <v>16646.5255</v>
      </c>
      <c r="C82" s="78">
        <v>29258.017620000002</v>
      </c>
      <c r="D82" s="78">
        <v>41710.344770132935</v>
      </c>
      <c r="E82" s="78">
        <v>55397.918094191773</v>
      </c>
      <c r="F82" s="316">
        <v>19283.75964993078</v>
      </c>
      <c r="G82" s="316">
        <v>14138.208319284309</v>
      </c>
      <c r="H82" s="316">
        <v>11084.697523542804</v>
      </c>
      <c r="I82" s="316">
        <v>18966.977828970004</v>
      </c>
      <c r="J82" s="316">
        <v>9822.9586495513595</v>
      </c>
      <c r="K82" s="316">
        <v>16593.931531146558</v>
      </c>
      <c r="L82" s="340"/>
    </row>
    <row r="83" spans="1:12" ht="12.75" x14ac:dyDescent="0.2">
      <c r="A83" s="83"/>
      <c r="B83" s="78"/>
      <c r="C83" s="78"/>
      <c r="D83" s="78"/>
      <c r="E83" s="78"/>
      <c r="I83" s="442"/>
      <c r="J83" s="442"/>
      <c r="K83" s="442"/>
    </row>
    <row r="84" spans="1:12" ht="84.75" customHeight="1" x14ac:dyDescent="0.2">
      <c r="A84" s="1179" t="s">
        <v>914</v>
      </c>
      <c r="B84" s="1179"/>
      <c r="C84" s="1179"/>
      <c r="D84" s="1179"/>
      <c r="E84" s="1179"/>
      <c r="F84" s="1179"/>
      <c r="G84" s="1179"/>
      <c r="H84" s="1179"/>
      <c r="I84" s="1180"/>
      <c r="J84" s="443"/>
      <c r="K84" s="443"/>
    </row>
    <row r="85" spans="1:12" ht="12.75" x14ac:dyDescent="0.2">
      <c r="A85" s="341" t="s">
        <v>457</v>
      </c>
      <c r="B85" s="341"/>
      <c r="C85" s="341"/>
      <c r="D85" s="341"/>
      <c r="E85" s="341"/>
      <c r="F85" s="341"/>
      <c r="G85" s="341"/>
      <c r="H85" s="341"/>
      <c r="I85" s="328"/>
      <c r="J85" s="328"/>
      <c r="K85" s="328"/>
    </row>
    <row r="86" spans="1:12" ht="16.5" customHeight="1" x14ac:dyDescent="0.2">
      <c r="A86" s="342" t="s">
        <v>458</v>
      </c>
      <c r="B86" s="343"/>
      <c r="C86" s="343"/>
      <c r="D86" s="344"/>
      <c r="E86" s="344"/>
      <c r="F86" s="345"/>
      <c r="G86" s="345"/>
      <c r="H86" s="345"/>
      <c r="I86" s="345"/>
      <c r="J86" s="345"/>
      <c r="K86" s="345"/>
    </row>
    <row r="91" spans="1:12" ht="10.5" customHeight="1" x14ac:dyDescent="0.2"/>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1041-FC59-44C2-8CEC-1AB400B55DA8}">
  <sheetPr codeName="Hoja19">
    <tabColor rgb="FF002060"/>
  </sheetPr>
  <dimension ref="A1:N63"/>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77" t="s">
        <v>295</v>
      </c>
      <c r="B1" s="132"/>
      <c r="C1" s="132"/>
      <c r="D1" s="132"/>
      <c r="E1" s="132"/>
      <c r="F1" s="132"/>
      <c r="G1" s="132"/>
      <c r="H1" s="132"/>
      <c r="I1" s="132"/>
      <c r="J1" s="132"/>
      <c r="K1" s="132"/>
      <c r="L1" s="132"/>
      <c r="M1" s="132"/>
      <c r="N1" s="132"/>
    </row>
    <row r="2" spans="1:14" ht="15.75" x14ac:dyDescent="0.25">
      <c r="A2" s="133" t="s">
        <v>296</v>
      </c>
      <c r="B2" s="132"/>
      <c r="C2" s="132"/>
      <c r="D2" s="132"/>
      <c r="E2" s="132"/>
      <c r="F2" s="132"/>
      <c r="G2" s="132"/>
      <c r="H2" s="132"/>
      <c r="I2" s="132"/>
      <c r="J2" s="132"/>
      <c r="K2" s="132"/>
      <c r="L2" s="132"/>
      <c r="M2" s="132"/>
      <c r="N2" s="132"/>
    </row>
    <row r="3" spans="1:14" ht="15.75" x14ac:dyDescent="0.25">
      <c r="A3" s="133" t="s">
        <v>297</v>
      </c>
      <c r="B3" s="132"/>
      <c r="C3" s="132"/>
      <c r="D3" s="132"/>
      <c r="E3" s="132"/>
      <c r="F3" s="132"/>
      <c r="G3" s="132"/>
      <c r="H3" s="132"/>
      <c r="I3" s="132"/>
      <c r="J3" s="132"/>
      <c r="K3" s="132"/>
      <c r="L3" s="132"/>
      <c r="M3" s="132"/>
      <c r="N3" s="132"/>
    </row>
    <row r="4" spans="1:14" ht="15.75" thickBot="1" x14ac:dyDescent="0.3">
      <c r="A4" s="54" t="s">
        <v>298</v>
      </c>
      <c r="B4" s="134" t="s">
        <v>299</v>
      </c>
      <c r="C4" s="134" t="s">
        <v>300</v>
      </c>
      <c r="D4" s="134" t="s">
        <v>301</v>
      </c>
      <c r="E4" s="134" t="s">
        <v>302</v>
      </c>
      <c r="F4" s="134" t="s">
        <v>303</v>
      </c>
      <c r="G4" s="134" t="s">
        <v>304</v>
      </c>
      <c r="H4" s="134" t="s">
        <v>305</v>
      </c>
      <c r="I4" s="134" t="s">
        <v>306</v>
      </c>
      <c r="J4" s="134" t="s">
        <v>307</v>
      </c>
      <c r="K4" s="134" t="s">
        <v>308</v>
      </c>
      <c r="L4" s="134" t="s">
        <v>309</v>
      </c>
      <c r="M4" s="134" t="s">
        <v>310</v>
      </c>
      <c r="N4" s="134" t="s">
        <v>0</v>
      </c>
    </row>
    <row r="5" spans="1:14" ht="15.75" thickBot="1" x14ac:dyDescent="0.3">
      <c r="A5" s="135" t="s">
        <v>311</v>
      </c>
      <c r="B5" s="136"/>
      <c r="C5" s="136"/>
      <c r="D5" s="136"/>
      <c r="E5" s="136"/>
      <c r="F5" s="136"/>
      <c r="G5" s="136"/>
      <c r="H5" s="136"/>
      <c r="I5" s="136"/>
      <c r="J5" s="136"/>
      <c r="K5" s="136"/>
      <c r="L5" s="136"/>
      <c r="M5" s="136"/>
      <c r="N5" s="137"/>
    </row>
    <row r="6" spans="1:14" x14ac:dyDescent="0.25">
      <c r="A6" s="138">
        <v>2009</v>
      </c>
      <c r="B6" s="139">
        <v>353</v>
      </c>
      <c r="C6" s="139">
        <v>717</v>
      </c>
      <c r="D6" s="139">
        <v>601</v>
      </c>
      <c r="E6" s="139">
        <v>338</v>
      </c>
      <c r="F6" s="139">
        <v>507</v>
      </c>
      <c r="G6" s="139">
        <v>281</v>
      </c>
      <c r="H6" s="139">
        <v>304</v>
      </c>
      <c r="I6" s="139">
        <v>586</v>
      </c>
      <c r="J6" s="139">
        <v>415</v>
      </c>
      <c r="K6" s="139">
        <v>439</v>
      </c>
      <c r="L6" s="139">
        <v>404</v>
      </c>
      <c r="M6" s="139">
        <v>290</v>
      </c>
      <c r="N6" s="139">
        <f>SUM(B6:M6)</f>
        <v>5235</v>
      </c>
    </row>
    <row r="7" spans="1:14" x14ac:dyDescent="0.25">
      <c r="A7" s="138">
        <v>2010</v>
      </c>
      <c r="B7" s="139">
        <v>514</v>
      </c>
      <c r="C7" s="139">
        <v>1556</v>
      </c>
      <c r="D7" s="139">
        <v>512</v>
      </c>
      <c r="E7" s="139">
        <v>467</v>
      </c>
      <c r="F7" s="139">
        <v>697</v>
      </c>
      <c r="G7" s="139">
        <v>476</v>
      </c>
      <c r="H7" s="139">
        <v>686</v>
      </c>
      <c r="I7" s="139">
        <v>686</v>
      </c>
      <c r="J7" s="139">
        <v>526</v>
      </c>
      <c r="K7" s="139">
        <v>859</v>
      </c>
      <c r="L7" s="139">
        <v>949</v>
      </c>
      <c r="M7" s="139">
        <v>1710</v>
      </c>
      <c r="N7" s="139">
        <f t="shared" ref="N7:N19" si="0">SUM(B7:M7)</f>
        <v>9638</v>
      </c>
    </row>
    <row r="8" spans="1:14" x14ac:dyDescent="0.25">
      <c r="A8" s="138">
        <v>2011</v>
      </c>
      <c r="B8" s="139">
        <v>1388</v>
      </c>
      <c r="C8" s="139">
        <v>1930</v>
      </c>
      <c r="D8" s="139">
        <v>961</v>
      </c>
      <c r="E8" s="139">
        <v>782</v>
      </c>
      <c r="F8" s="139">
        <v>898</v>
      </c>
      <c r="G8" s="139">
        <v>494</v>
      </c>
      <c r="H8" s="139">
        <v>545</v>
      </c>
      <c r="I8" s="139">
        <v>600</v>
      </c>
      <c r="J8" s="139">
        <v>691</v>
      </c>
      <c r="K8" s="139">
        <v>451</v>
      </c>
      <c r="L8" s="139">
        <v>739</v>
      </c>
      <c r="M8" s="139">
        <v>463</v>
      </c>
      <c r="N8" s="139">
        <f t="shared" si="0"/>
        <v>9942</v>
      </c>
    </row>
    <row r="9" spans="1:14" x14ac:dyDescent="0.25">
      <c r="A9" s="138">
        <v>2012</v>
      </c>
      <c r="B9" s="139">
        <v>1391</v>
      </c>
      <c r="C9" s="139">
        <v>462</v>
      </c>
      <c r="D9" s="139">
        <v>474</v>
      </c>
      <c r="E9" s="139">
        <v>345</v>
      </c>
      <c r="F9" s="139">
        <v>1279</v>
      </c>
      <c r="G9" s="139">
        <v>523</v>
      </c>
      <c r="H9" s="139">
        <v>450</v>
      </c>
      <c r="I9" s="139">
        <v>611</v>
      </c>
      <c r="J9" s="139">
        <v>384</v>
      </c>
      <c r="K9" s="139">
        <v>371</v>
      </c>
      <c r="L9" s="139">
        <v>739</v>
      </c>
      <c r="M9" s="139">
        <v>218</v>
      </c>
      <c r="N9" s="139">
        <f t="shared" si="0"/>
        <v>7247</v>
      </c>
    </row>
    <row r="10" spans="1:14" x14ac:dyDescent="0.25">
      <c r="A10" s="138">
        <v>2013</v>
      </c>
      <c r="B10" s="139">
        <v>1121</v>
      </c>
      <c r="C10" s="139">
        <v>319</v>
      </c>
      <c r="D10" s="139">
        <v>318</v>
      </c>
      <c r="E10" s="139">
        <v>418</v>
      </c>
      <c r="F10" s="139">
        <v>1035</v>
      </c>
      <c r="G10" s="139">
        <v>376</v>
      </c>
      <c r="H10" s="139">
        <v>360</v>
      </c>
      <c r="I10" s="139">
        <v>451</v>
      </c>
      <c r="J10" s="139">
        <v>310</v>
      </c>
      <c r="K10" s="139">
        <v>271</v>
      </c>
      <c r="L10" s="139">
        <v>650</v>
      </c>
      <c r="M10" s="139">
        <v>168</v>
      </c>
      <c r="N10" s="139">
        <f t="shared" si="0"/>
        <v>5797</v>
      </c>
    </row>
    <row r="11" spans="1:14" x14ac:dyDescent="0.25">
      <c r="A11" s="138">
        <v>2014</v>
      </c>
      <c r="B11" s="139">
        <v>2039</v>
      </c>
      <c r="C11" s="139">
        <v>358</v>
      </c>
      <c r="D11" s="139">
        <v>236</v>
      </c>
      <c r="E11" s="139">
        <v>250</v>
      </c>
      <c r="F11" s="139">
        <v>670</v>
      </c>
      <c r="G11" s="139">
        <v>477</v>
      </c>
      <c r="H11" s="139">
        <v>206</v>
      </c>
      <c r="I11" s="139">
        <v>389</v>
      </c>
      <c r="J11" s="139">
        <v>403</v>
      </c>
      <c r="K11" s="139">
        <v>288</v>
      </c>
      <c r="L11" s="139">
        <v>402</v>
      </c>
      <c r="M11" s="139">
        <v>372</v>
      </c>
      <c r="N11" s="139">
        <f t="shared" si="0"/>
        <v>6090</v>
      </c>
    </row>
    <row r="12" spans="1:14" x14ac:dyDescent="0.25">
      <c r="A12" s="138">
        <v>2015</v>
      </c>
      <c r="B12" s="139">
        <v>2176</v>
      </c>
      <c r="C12" s="139">
        <v>325</v>
      </c>
      <c r="D12" s="139">
        <v>232</v>
      </c>
      <c r="E12" s="139">
        <v>246</v>
      </c>
      <c r="F12" s="139">
        <v>771</v>
      </c>
      <c r="G12" s="139">
        <v>353</v>
      </c>
      <c r="H12" s="139">
        <v>214</v>
      </c>
      <c r="I12" s="139">
        <v>571</v>
      </c>
      <c r="J12" s="139">
        <v>192</v>
      </c>
      <c r="K12" s="139">
        <v>184</v>
      </c>
      <c r="L12" s="139">
        <v>392</v>
      </c>
      <c r="M12" s="139">
        <v>140</v>
      </c>
      <c r="N12" s="139">
        <f t="shared" si="0"/>
        <v>5796</v>
      </c>
    </row>
    <row r="13" spans="1:14" x14ac:dyDescent="0.25">
      <c r="A13" s="138">
        <v>2016</v>
      </c>
      <c r="B13" s="139">
        <v>1917</v>
      </c>
      <c r="C13" s="139">
        <v>223</v>
      </c>
      <c r="D13" s="139">
        <v>205</v>
      </c>
      <c r="E13" s="139">
        <v>271</v>
      </c>
      <c r="F13" s="139">
        <v>0</v>
      </c>
      <c r="G13" s="139">
        <v>0</v>
      </c>
      <c r="H13" s="139">
        <v>879</v>
      </c>
      <c r="I13" s="139">
        <v>292</v>
      </c>
      <c r="J13" s="139">
        <v>330</v>
      </c>
      <c r="K13" s="139">
        <v>307</v>
      </c>
      <c r="L13" s="139">
        <v>582</v>
      </c>
      <c r="M13" s="139">
        <v>300</v>
      </c>
      <c r="N13" s="139">
        <f t="shared" si="0"/>
        <v>5306</v>
      </c>
    </row>
    <row r="14" spans="1:14" x14ac:dyDescent="0.25">
      <c r="A14" s="138">
        <v>2017</v>
      </c>
      <c r="B14" s="139">
        <v>2287</v>
      </c>
      <c r="C14" s="139">
        <v>70</v>
      </c>
      <c r="D14" s="139">
        <v>83</v>
      </c>
      <c r="E14" s="139">
        <v>55</v>
      </c>
      <c r="F14" s="139">
        <v>130</v>
      </c>
      <c r="G14" s="139">
        <v>34</v>
      </c>
      <c r="H14" s="139">
        <v>53</v>
      </c>
      <c r="I14" s="139">
        <v>98</v>
      </c>
      <c r="J14" s="139">
        <v>62</v>
      </c>
      <c r="K14" s="139">
        <v>1661</v>
      </c>
      <c r="L14" s="139">
        <v>895</v>
      </c>
      <c r="M14" s="139">
        <v>403</v>
      </c>
      <c r="N14" s="139">
        <f t="shared" si="0"/>
        <v>5831</v>
      </c>
    </row>
    <row r="15" spans="1:14" x14ac:dyDescent="0.25">
      <c r="A15" s="138">
        <v>2018</v>
      </c>
      <c r="B15" s="139">
        <v>699</v>
      </c>
      <c r="C15" s="139">
        <v>372</v>
      </c>
      <c r="D15" s="139">
        <v>349</v>
      </c>
      <c r="E15" s="139">
        <v>596</v>
      </c>
      <c r="F15" s="139">
        <v>1556</v>
      </c>
      <c r="G15" s="139">
        <v>403</v>
      </c>
      <c r="H15" s="139">
        <v>525</v>
      </c>
      <c r="I15" s="139">
        <v>876</v>
      </c>
      <c r="J15" s="139">
        <v>445</v>
      </c>
      <c r="K15" s="139">
        <v>328</v>
      </c>
      <c r="L15" s="139">
        <v>558</v>
      </c>
      <c r="M15" s="139">
        <v>237</v>
      </c>
      <c r="N15" s="139">
        <f t="shared" si="0"/>
        <v>6944</v>
      </c>
    </row>
    <row r="16" spans="1:14" x14ac:dyDescent="0.25">
      <c r="A16" s="138">
        <v>2019</v>
      </c>
      <c r="B16" s="139">
        <v>362</v>
      </c>
      <c r="C16" s="139">
        <v>586</v>
      </c>
      <c r="D16" s="139">
        <v>328</v>
      </c>
      <c r="E16" s="139">
        <v>388</v>
      </c>
      <c r="F16" s="139">
        <v>1488</v>
      </c>
      <c r="G16" s="139">
        <v>278</v>
      </c>
      <c r="H16" s="139">
        <v>403</v>
      </c>
      <c r="I16" s="139">
        <v>456</v>
      </c>
      <c r="J16" s="139">
        <v>340</v>
      </c>
      <c r="K16" s="139">
        <v>329</v>
      </c>
      <c r="L16" s="139">
        <v>1068</v>
      </c>
      <c r="M16" s="139">
        <v>272</v>
      </c>
      <c r="N16" s="139">
        <f t="shared" si="0"/>
        <v>6298</v>
      </c>
    </row>
    <row r="17" spans="1:14" x14ac:dyDescent="0.25">
      <c r="A17" s="138">
        <v>2020</v>
      </c>
      <c r="B17" s="139">
        <v>535</v>
      </c>
      <c r="C17" s="139">
        <v>287</v>
      </c>
      <c r="D17" s="139">
        <v>153</v>
      </c>
      <c r="E17" s="139">
        <v>0</v>
      </c>
      <c r="F17" s="139">
        <v>0</v>
      </c>
      <c r="G17" s="139">
        <v>0</v>
      </c>
      <c r="H17" s="139">
        <v>754</v>
      </c>
      <c r="I17" s="139">
        <v>374</v>
      </c>
      <c r="J17" s="139">
        <v>463</v>
      </c>
      <c r="K17" s="139">
        <v>560</v>
      </c>
      <c r="L17" s="139">
        <v>1979</v>
      </c>
      <c r="M17" s="139">
        <v>381</v>
      </c>
      <c r="N17" s="139">
        <f t="shared" si="0"/>
        <v>5486</v>
      </c>
    </row>
    <row r="18" spans="1:14" x14ac:dyDescent="0.25">
      <c r="A18" s="138">
        <v>2021</v>
      </c>
      <c r="B18" s="139">
        <v>371</v>
      </c>
      <c r="C18" s="139">
        <v>268</v>
      </c>
      <c r="D18" s="139">
        <v>627</v>
      </c>
      <c r="E18" s="139">
        <v>257</v>
      </c>
      <c r="F18" s="139">
        <v>651</v>
      </c>
      <c r="G18" s="139">
        <v>342</v>
      </c>
      <c r="H18" s="139">
        <v>410</v>
      </c>
      <c r="I18" s="139">
        <v>741</v>
      </c>
      <c r="J18" s="139">
        <v>437</v>
      </c>
      <c r="K18" s="139">
        <v>423</v>
      </c>
      <c r="L18" s="139">
        <v>1123</v>
      </c>
      <c r="M18" s="139">
        <v>319</v>
      </c>
      <c r="N18" s="139">
        <f t="shared" si="0"/>
        <v>5969</v>
      </c>
    </row>
    <row r="19" spans="1:14" x14ac:dyDescent="0.25">
      <c r="A19" s="138">
        <v>2022</v>
      </c>
      <c r="B19" s="139">
        <v>528</v>
      </c>
      <c r="C19" s="139">
        <v>322</v>
      </c>
      <c r="D19" s="139">
        <v>420</v>
      </c>
      <c r="E19" s="139">
        <v>447</v>
      </c>
      <c r="F19" s="139">
        <v>1449</v>
      </c>
      <c r="G19" s="139">
        <v>529</v>
      </c>
      <c r="H19" s="139">
        <v>499</v>
      </c>
      <c r="I19" s="139">
        <v>855</v>
      </c>
      <c r="J19" s="139">
        <v>446</v>
      </c>
      <c r="K19" s="139">
        <v>355</v>
      </c>
      <c r="L19" s="139">
        <v>712</v>
      </c>
      <c r="M19" s="139">
        <v>264</v>
      </c>
      <c r="N19" s="139">
        <f t="shared" si="0"/>
        <v>6826</v>
      </c>
    </row>
    <row r="20" spans="1:14" x14ac:dyDescent="0.25">
      <c r="A20" s="138">
        <v>2023</v>
      </c>
      <c r="B20" s="139">
        <v>386</v>
      </c>
      <c r="C20" s="139">
        <v>331</v>
      </c>
      <c r="D20" s="139">
        <v>419</v>
      </c>
      <c r="E20" s="139">
        <v>336</v>
      </c>
      <c r="F20" s="139">
        <v>1294</v>
      </c>
      <c r="G20" s="139">
        <v>354</v>
      </c>
      <c r="H20" s="139">
        <v>601</v>
      </c>
      <c r="I20" s="139">
        <v>1043</v>
      </c>
      <c r="J20" s="139">
        <v>532</v>
      </c>
      <c r="K20" s="139">
        <v>445</v>
      </c>
      <c r="L20" s="139">
        <v>798</v>
      </c>
      <c r="M20" s="139">
        <v>294</v>
      </c>
      <c r="N20" s="139">
        <f>SUM(B20:M20)</f>
        <v>6833</v>
      </c>
    </row>
    <row r="21" spans="1:14" x14ac:dyDescent="0.25">
      <c r="A21" s="138">
        <v>2024</v>
      </c>
      <c r="B21" s="139">
        <v>875</v>
      </c>
      <c r="C21" s="139">
        <v>386</v>
      </c>
      <c r="D21" s="139">
        <v>379</v>
      </c>
      <c r="E21" s="139">
        <v>499</v>
      </c>
      <c r="F21" s="139">
        <v>1215</v>
      </c>
      <c r="G21" s="139">
        <v>412</v>
      </c>
      <c r="H21" s="139">
        <v>478</v>
      </c>
      <c r="I21" s="139">
        <v>1145</v>
      </c>
      <c r="J21" s="139">
        <v>569</v>
      </c>
      <c r="K21" s="139">
        <v>608</v>
      </c>
      <c r="L21" s="139">
        <v>810</v>
      </c>
      <c r="M21" s="139">
        <v>325</v>
      </c>
      <c r="N21" s="139">
        <f t="shared" ref="N21:N23" si="1">SUM(B21:M21)</f>
        <v>7701</v>
      </c>
    </row>
    <row r="22" spans="1:14" x14ac:dyDescent="0.25">
      <c r="A22" s="138">
        <v>2025</v>
      </c>
      <c r="B22" s="139">
        <v>922</v>
      </c>
      <c r="C22" s="139">
        <v>408</v>
      </c>
      <c r="D22" s="139">
        <v>641</v>
      </c>
      <c r="E22" s="139">
        <v>446</v>
      </c>
      <c r="F22" s="139">
        <v>1743</v>
      </c>
      <c r="G22" s="139">
        <v>789</v>
      </c>
      <c r="H22" s="139">
        <v>605</v>
      </c>
      <c r="I22" s="139">
        <v>1789</v>
      </c>
      <c r="J22" s="139">
        <v>606</v>
      </c>
      <c r="K22" s="139">
        <v>873</v>
      </c>
      <c r="L22" s="139">
        <v>1735</v>
      </c>
      <c r="M22" s="139">
        <v>432</v>
      </c>
      <c r="N22" s="139">
        <f t="shared" si="1"/>
        <v>10989</v>
      </c>
    </row>
    <row r="23" spans="1:14" ht="15.75" thickBot="1" x14ac:dyDescent="0.3">
      <c r="A23" s="138">
        <v>2026</v>
      </c>
      <c r="B23" s="139">
        <v>1495</v>
      </c>
      <c r="C23" s="139">
        <v>698</v>
      </c>
      <c r="D23" s="139">
        <v>774</v>
      </c>
      <c r="E23" s="139">
        <v>608</v>
      </c>
      <c r="F23" s="139">
        <v>2949</v>
      </c>
      <c r="G23" s="139">
        <v>632</v>
      </c>
      <c r="H23" s="139">
        <v>707</v>
      </c>
      <c r="I23" s="139"/>
      <c r="J23" s="139"/>
      <c r="K23" s="139"/>
      <c r="L23" s="139"/>
      <c r="M23" s="139"/>
      <c r="N23" s="139">
        <f t="shared" si="1"/>
        <v>7863</v>
      </c>
    </row>
    <row r="24" spans="1:14" ht="15.75" thickBot="1" x14ac:dyDescent="0.3">
      <c r="A24" s="140" t="s">
        <v>312</v>
      </c>
      <c r="B24" s="141"/>
      <c r="C24" s="141"/>
      <c r="D24" s="141"/>
      <c r="E24" s="141"/>
      <c r="F24" s="141"/>
      <c r="G24" s="141"/>
      <c r="H24" s="141"/>
      <c r="I24" s="141"/>
      <c r="J24" s="141"/>
      <c r="K24" s="141"/>
      <c r="L24" s="141"/>
      <c r="M24" s="141"/>
      <c r="N24" s="142"/>
    </row>
    <row r="25" spans="1:14" x14ac:dyDescent="0.25">
      <c r="A25" s="138">
        <v>2009</v>
      </c>
      <c r="B25" s="143">
        <v>137</v>
      </c>
      <c r="C25" s="143">
        <v>418</v>
      </c>
      <c r="D25" s="143">
        <v>429</v>
      </c>
      <c r="E25" s="143">
        <v>93</v>
      </c>
      <c r="F25" s="143">
        <v>208</v>
      </c>
      <c r="G25" s="143">
        <v>423</v>
      </c>
      <c r="H25" s="143">
        <v>487</v>
      </c>
      <c r="I25" s="143">
        <v>121</v>
      </c>
      <c r="J25" s="143">
        <v>281</v>
      </c>
      <c r="K25" s="143">
        <v>332</v>
      </c>
      <c r="L25" s="143">
        <v>443</v>
      </c>
      <c r="M25" s="143">
        <v>490</v>
      </c>
      <c r="N25" s="139">
        <f t="shared" ref="N25:N38" si="2">SUM(B25:M25)</f>
        <v>3862</v>
      </c>
    </row>
    <row r="26" spans="1:14" x14ac:dyDescent="0.25">
      <c r="A26" s="138">
        <v>2010</v>
      </c>
      <c r="B26" s="143">
        <v>215</v>
      </c>
      <c r="C26" s="143">
        <v>261</v>
      </c>
      <c r="D26" s="143">
        <v>195</v>
      </c>
      <c r="E26" s="143">
        <v>236</v>
      </c>
      <c r="F26" s="143">
        <v>251</v>
      </c>
      <c r="G26" s="143">
        <v>244</v>
      </c>
      <c r="H26" s="143">
        <v>352</v>
      </c>
      <c r="I26" s="143">
        <v>216</v>
      </c>
      <c r="J26" s="143">
        <v>450</v>
      </c>
      <c r="K26" s="143">
        <v>301</v>
      </c>
      <c r="L26" s="143">
        <v>582</v>
      </c>
      <c r="M26" s="143">
        <v>688</v>
      </c>
      <c r="N26" s="139">
        <f t="shared" si="2"/>
        <v>3991</v>
      </c>
    </row>
    <row r="27" spans="1:14" ht="12.75" customHeight="1" x14ac:dyDescent="0.25">
      <c r="A27" s="138">
        <v>2011</v>
      </c>
      <c r="B27" s="143">
        <v>242</v>
      </c>
      <c r="C27" s="143">
        <v>292</v>
      </c>
      <c r="D27" s="143">
        <v>623</v>
      </c>
      <c r="E27" s="143">
        <v>481</v>
      </c>
      <c r="F27" s="143">
        <v>550</v>
      </c>
      <c r="G27" s="143">
        <v>332</v>
      </c>
      <c r="H27" s="143">
        <v>491</v>
      </c>
      <c r="I27" s="143">
        <v>455</v>
      </c>
      <c r="J27" s="143">
        <v>300</v>
      </c>
      <c r="K27" s="143">
        <v>179</v>
      </c>
      <c r="L27" s="143">
        <v>135</v>
      </c>
      <c r="M27" s="143">
        <v>175</v>
      </c>
      <c r="N27" s="139">
        <f t="shared" si="2"/>
        <v>4255</v>
      </c>
    </row>
    <row r="28" spans="1:14" x14ac:dyDescent="0.25">
      <c r="A28" s="138">
        <v>2012</v>
      </c>
      <c r="B28" s="444">
        <v>0</v>
      </c>
      <c r="C28" s="444">
        <v>0</v>
      </c>
      <c r="D28" s="444">
        <v>507</v>
      </c>
      <c r="E28" s="444">
        <v>1002</v>
      </c>
      <c r="F28" s="444">
        <v>517</v>
      </c>
      <c r="G28" s="444">
        <v>318</v>
      </c>
      <c r="H28" s="444">
        <v>347</v>
      </c>
      <c r="I28" s="444">
        <v>346</v>
      </c>
      <c r="J28" s="444">
        <v>196</v>
      </c>
      <c r="K28" s="444">
        <v>444</v>
      </c>
      <c r="L28" s="444">
        <v>336</v>
      </c>
      <c r="M28" s="444">
        <v>363</v>
      </c>
      <c r="N28" s="444">
        <f t="shared" si="2"/>
        <v>4376</v>
      </c>
    </row>
    <row r="29" spans="1:14" x14ac:dyDescent="0.25">
      <c r="A29" s="138">
        <v>2013</v>
      </c>
      <c r="B29" s="444">
        <v>125</v>
      </c>
      <c r="C29" s="444">
        <v>331</v>
      </c>
      <c r="D29" s="444">
        <v>330</v>
      </c>
      <c r="E29" s="444">
        <v>339</v>
      </c>
      <c r="F29" s="444">
        <v>326</v>
      </c>
      <c r="G29" s="444">
        <v>223</v>
      </c>
      <c r="H29" s="444">
        <v>420</v>
      </c>
      <c r="I29" s="444">
        <v>266</v>
      </c>
      <c r="J29" s="444">
        <v>390</v>
      </c>
      <c r="K29" s="444">
        <v>304</v>
      </c>
      <c r="L29" s="444">
        <v>317</v>
      </c>
      <c r="M29" s="444">
        <v>351</v>
      </c>
      <c r="N29" s="444">
        <f t="shared" si="2"/>
        <v>3722</v>
      </c>
    </row>
    <row r="30" spans="1:14" x14ac:dyDescent="0.25">
      <c r="A30" s="138">
        <v>2014</v>
      </c>
      <c r="B30" s="444">
        <v>220</v>
      </c>
      <c r="C30" s="444">
        <v>284</v>
      </c>
      <c r="D30" s="444">
        <v>253</v>
      </c>
      <c r="E30" s="444">
        <v>237</v>
      </c>
      <c r="F30" s="444">
        <v>357</v>
      </c>
      <c r="G30" s="444">
        <v>275</v>
      </c>
      <c r="H30" s="444">
        <v>278</v>
      </c>
      <c r="I30" s="444">
        <v>88</v>
      </c>
      <c r="J30" s="444">
        <v>244</v>
      </c>
      <c r="K30" s="444">
        <v>245</v>
      </c>
      <c r="L30" s="444">
        <v>145</v>
      </c>
      <c r="M30" s="444">
        <v>342</v>
      </c>
      <c r="N30" s="444">
        <f t="shared" si="2"/>
        <v>2968</v>
      </c>
    </row>
    <row r="31" spans="1:14" x14ac:dyDescent="0.25">
      <c r="A31" s="138">
        <v>2015</v>
      </c>
      <c r="B31" s="444">
        <v>225</v>
      </c>
      <c r="C31" s="444">
        <v>112</v>
      </c>
      <c r="D31" s="444">
        <v>155</v>
      </c>
      <c r="E31" s="444">
        <v>388</v>
      </c>
      <c r="F31" s="444">
        <v>364</v>
      </c>
      <c r="G31" s="444">
        <v>208</v>
      </c>
      <c r="H31" s="444">
        <v>393</v>
      </c>
      <c r="I31" s="444">
        <v>166</v>
      </c>
      <c r="J31" s="444">
        <v>474</v>
      </c>
      <c r="K31" s="444">
        <v>0</v>
      </c>
      <c r="L31" s="444">
        <v>0</v>
      </c>
      <c r="M31" s="444">
        <v>0</v>
      </c>
      <c r="N31" s="444">
        <f t="shared" si="2"/>
        <v>2485</v>
      </c>
    </row>
    <row r="32" spans="1:14" x14ac:dyDescent="0.25">
      <c r="A32" s="138">
        <v>2016</v>
      </c>
      <c r="B32" s="444">
        <v>0</v>
      </c>
      <c r="C32" s="444">
        <v>0</v>
      </c>
      <c r="D32" s="444">
        <v>0</v>
      </c>
      <c r="E32" s="444">
        <v>74</v>
      </c>
      <c r="F32" s="444">
        <v>0</v>
      </c>
      <c r="G32" s="444">
        <v>0</v>
      </c>
      <c r="H32" s="444">
        <v>0</v>
      </c>
      <c r="I32" s="444">
        <v>0</v>
      </c>
      <c r="J32" s="444">
        <v>0</v>
      </c>
      <c r="K32" s="444">
        <v>908</v>
      </c>
      <c r="L32" s="444">
        <v>179</v>
      </c>
      <c r="M32" s="444">
        <v>285</v>
      </c>
      <c r="N32" s="444">
        <f t="shared" si="2"/>
        <v>1446</v>
      </c>
    </row>
    <row r="33" spans="1:14" x14ac:dyDescent="0.25">
      <c r="A33" s="138">
        <v>2017</v>
      </c>
      <c r="B33" s="444">
        <v>0</v>
      </c>
      <c r="C33" s="444">
        <v>61</v>
      </c>
      <c r="D33" s="444">
        <v>247</v>
      </c>
      <c r="E33" s="444">
        <v>81</v>
      </c>
      <c r="F33" s="444">
        <v>110</v>
      </c>
      <c r="G33" s="444">
        <v>213</v>
      </c>
      <c r="H33" s="444">
        <v>108</v>
      </c>
      <c r="I33" s="444">
        <v>148</v>
      </c>
      <c r="J33" s="444">
        <v>325</v>
      </c>
      <c r="K33" s="444">
        <v>217</v>
      </c>
      <c r="L33" s="444">
        <v>130</v>
      </c>
      <c r="M33" s="444">
        <v>490</v>
      </c>
      <c r="N33" s="444">
        <f t="shared" si="2"/>
        <v>2130</v>
      </c>
    </row>
    <row r="34" spans="1:14" x14ac:dyDescent="0.25">
      <c r="A34" s="138">
        <v>2018</v>
      </c>
      <c r="B34" s="444">
        <v>134</v>
      </c>
      <c r="C34" s="444">
        <v>202</v>
      </c>
      <c r="D34" s="444">
        <v>178</v>
      </c>
      <c r="E34" s="444">
        <v>150</v>
      </c>
      <c r="F34" s="444">
        <v>119</v>
      </c>
      <c r="G34" s="444">
        <v>129</v>
      </c>
      <c r="H34" s="444">
        <v>22</v>
      </c>
      <c r="I34" s="444">
        <v>261</v>
      </c>
      <c r="J34" s="444">
        <v>177</v>
      </c>
      <c r="K34" s="444">
        <v>204</v>
      </c>
      <c r="L34" s="444">
        <v>519</v>
      </c>
      <c r="M34" s="444">
        <v>241</v>
      </c>
      <c r="N34" s="444">
        <f t="shared" si="2"/>
        <v>2336</v>
      </c>
    </row>
    <row r="35" spans="1:14" x14ac:dyDescent="0.25">
      <c r="A35" s="138">
        <v>2019</v>
      </c>
      <c r="B35" s="445">
        <v>199</v>
      </c>
      <c r="C35" s="445">
        <v>314</v>
      </c>
      <c r="D35" s="445">
        <v>164</v>
      </c>
      <c r="E35" s="445">
        <v>319</v>
      </c>
      <c r="F35" s="445">
        <v>249</v>
      </c>
      <c r="G35" s="445">
        <v>206</v>
      </c>
      <c r="H35" s="445">
        <v>301</v>
      </c>
      <c r="I35" s="445">
        <v>316</v>
      </c>
      <c r="J35" s="445">
        <v>104</v>
      </c>
      <c r="K35" s="445">
        <v>302</v>
      </c>
      <c r="L35" s="445">
        <v>147</v>
      </c>
      <c r="M35" s="445">
        <v>433</v>
      </c>
      <c r="N35" s="444">
        <f t="shared" si="2"/>
        <v>3054</v>
      </c>
    </row>
    <row r="36" spans="1:14" x14ac:dyDescent="0.25">
      <c r="A36" s="138">
        <v>2020</v>
      </c>
      <c r="B36" s="445">
        <v>241</v>
      </c>
      <c r="C36" s="445">
        <v>187</v>
      </c>
      <c r="D36" s="445">
        <v>157</v>
      </c>
      <c r="E36" s="445">
        <v>0</v>
      </c>
      <c r="F36" s="445">
        <v>0</v>
      </c>
      <c r="G36" s="445">
        <v>0</v>
      </c>
      <c r="H36" s="445">
        <v>102</v>
      </c>
      <c r="I36" s="445">
        <v>297</v>
      </c>
      <c r="J36" s="445">
        <v>169</v>
      </c>
      <c r="K36" s="445">
        <v>213</v>
      </c>
      <c r="L36" s="445">
        <v>350</v>
      </c>
      <c r="M36" s="445">
        <v>179</v>
      </c>
      <c r="N36" s="444">
        <f t="shared" si="2"/>
        <v>1895</v>
      </c>
    </row>
    <row r="37" spans="1:14" x14ac:dyDescent="0.25">
      <c r="A37" s="138">
        <v>2021</v>
      </c>
      <c r="B37" s="445">
        <v>219</v>
      </c>
      <c r="C37" s="445">
        <v>203</v>
      </c>
      <c r="D37" s="445">
        <v>219</v>
      </c>
      <c r="E37" s="445">
        <v>210</v>
      </c>
      <c r="F37" s="445">
        <v>233</v>
      </c>
      <c r="G37" s="445">
        <v>339</v>
      </c>
      <c r="H37" s="445">
        <v>326</v>
      </c>
      <c r="I37" s="445">
        <v>316</v>
      </c>
      <c r="J37" s="445">
        <v>219</v>
      </c>
      <c r="K37" s="445">
        <v>279</v>
      </c>
      <c r="L37" s="445">
        <v>324</v>
      </c>
      <c r="M37" s="445">
        <v>259</v>
      </c>
      <c r="N37" s="444">
        <f t="shared" si="2"/>
        <v>3146</v>
      </c>
    </row>
    <row r="38" spans="1:14" x14ac:dyDescent="0.25">
      <c r="A38" s="138">
        <v>2022</v>
      </c>
      <c r="B38" s="144">
        <v>301</v>
      </c>
      <c r="C38" s="144">
        <v>274</v>
      </c>
      <c r="D38" s="145">
        <v>337</v>
      </c>
      <c r="E38" s="145">
        <v>286</v>
      </c>
      <c r="F38" s="145">
        <v>319</v>
      </c>
      <c r="G38" s="145">
        <v>238</v>
      </c>
      <c r="H38" s="145">
        <v>356</v>
      </c>
      <c r="I38" s="145">
        <v>317</v>
      </c>
      <c r="J38" s="145">
        <v>335</v>
      </c>
      <c r="K38" s="145">
        <v>350</v>
      </c>
      <c r="L38" s="145">
        <v>321</v>
      </c>
      <c r="M38" s="145">
        <v>305</v>
      </c>
      <c r="N38" s="139">
        <f t="shared" si="2"/>
        <v>3739</v>
      </c>
    </row>
    <row r="39" spans="1:14" x14ac:dyDescent="0.25">
      <c r="A39" s="138">
        <v>2023</v>
      </c>
      <c r="B39" s="144">
        <v>350</v>
      </c>
      <c r="C39" s="144">
        <v>362</v>
      </c>
      <c r="D39" s="145">
        <v>505</v>
      </c>
      <c r="E39" s="145">
        <v>373</v>
      </c>
      <c r="F39" s="145">
        <v>491</v>
      </c>
      <c r="G39" s="145">
        <v>343</v>
      </c>
      <c r="H39" s="145">
        <v>439</v>
      </c>
      <c r="I39" s="145">
        <v>468</v>
      </c>
      <c r="J39" s="139">
        <v>347</v>
      </c>
      <c r="K39" s="139">
        <v>292</v>
      </c>
      <c r="L39" s="139">
        <v>360</v>
      </c>
      <c r="M39" s="139">
        <v>366</v>
      </c>
      <c r="N39" s="139">
        <f>SUM(B39:M39)</f>
        <v>4696</v>
      </c>
    </row>
    <row r="40" spans="1:14" x14ac:dyDescent="0.25">
      <c r="A40" s="138">
        <v>2024</v>
      </c>
      <c r="B40" s="144">
        <v>416</v>
      </c>
      <c r="C40" s="144">
        <v>340</v>
      </c>
      <c r="D40" s="145">
        <v>325</v>
      </c>
      <c r="E40" s="145">
        <v>419</v>
      </c>
      <c r="F40" s="145">
        <v>314</v>
      </c>
      <c r="G40" s="145">
        <v>317</v>
      </c>
      <c r="H40" s="145">
        <v>232</v>
      </c>
      <c r="I40" s="145">
        <v>404</v>
      </c>
      <c r="J40" s="139">
        <v>313</v>
      </c>
      <c r="K40" s="139">
        <v>358</v>
      </c>
      <c r="L40" s="139">
        <v>213</v>
      </c>
      <c r="M40" s="139">
        <v>352</v>
      </c>
      <c r="N40" s="139">
        <f>SUM(B40:M40)</f>
        <v>4003</v>
      </c>
    </row>
    <row r="41" spans="1:14" x14ac:dyDescent="0.25">
      <c r="A41" s="138">
        <v>2025</v>
      </c>
      <c r="B41" s="144">
        <v>336</v>
      </c>
      <c r="C41" s="144">
        <v>446</v>
      </c>
      <c r="D41" s="145">
        <v>474</v>
      </c>
      <c r="E41" s="145">
        <v>415</v>
      </c>
      <c r="F41" s="145">
        <v>413</v>
      </c>
      <c r="G41" s="145">
        <v>387</v>
      </c>
      <c r="H41" s="145">
        <v>463</v>
      </c>
      <c r="I41" s="145">
        <v>419</v>
      </c>
      <c r="J41" s="139">
        <v>433</v>
      </c>
      <c r="K41" s="139">
        <v>444</v>
      </c>
      <c r="L41" s="139">
        <v>446</v>
      </c>
      <c r="M41" s="139">
        <v>413</v>
      </c>
      <c r="N41" s="139">
        <f>SUM(B41:M41)</f>
        <v>5089</v>
      </c>
    </row>
    <row r="42" spans="1:14" ht="15.75" thickBot="1" x14ac:dyDescent="0.3">
      <c r="A42" s="138">
        <v>2026</v>
      </c>
      <c r="B42" s="144">
        <v>285</v>
      </c>
      <c r="C42" s="144">
        <v>574</v>
      </c>
      <c r="D42" s="145">
        <v>466</v>
      </c>
      <c r="E42" s="145">
        <v>424</v>
      </c>
      <c r="F42" s="145">
        <v>399</v>
      </c>
      <c r="G42" s="145">
        <v>449</v>
      </c>
      <c r="H42" s="145">
        <v>410</v>
      </c>
      <c r="I42" s="145"/>
      <c r="J42" s="139"/>
      <c r="K42" s="139"/>
      <c r="L42" s="139"/>
      <c r="M42" s="139"/>
      <c r="N42" s="139">
        <f>SUM(B42:M42)</f>
        <v>3007</v>
      </c>
    </row>
    <row r="43" spans="1:14" ht="15.75" thickBot="1" x14ac:dyDescent="0.3">
      <c r="A43" s="140" t="s">
        <v>313</v>
      </c>
      <c r="B43" s="141"/>
      <c r="C43" s="141"/>
      <c r="D43" s="141"/>
      <c r="E43" s="141"/>
      <c r="F43" s="141"/>
      <c r="G43" s="141"/>
      <c r="H43" s="141"/>
      <c r="I43" s="141"/>
      <c r="J43" s="141"/>
      <c r="K43" s="141"/>
      <c r="L43" s="141"/>
      <c r="M43" s="141"/>
      <c r="N43" s="142"/>
    </row>
    <row r="44" spans="1:14" x14ac:dyDescent="0.25">
      <c r="A44" s="138">
        <v>2009</v>
      </c>
      <c r="B44" s="143">
        <v>79054</v>
      </c>
      <c r="C44" s="139">
        <v>233271</v>
      </c>
      <c r="D44" s="139">
        <v>245697</v>
      </c>
      <c r="E44" s="139">
        <v>49862</v>
      </c>
      <c r="F44" s="143">
        <v>128089</v>
      </c>
      <c r="G44" s="139">
        <v>262520</v>
      </c>
      <c r="H44" s="139">
        <v>287412</v>
      </c>
      <c r="I44" s="139">
        <v>58346</v>
      </c>
      <c r="J44" s="143">
        <v>184683</v>
      </c>
      <c r="K44" s="139">
        <v>187909</v>
      </c>
      <c r="L44" s="139">
        <v>239235</v>
      </c>
      <c r="M44" s="139">
        <v>252290</v>
      </c>
      <c r="N44" s="139">
        <f t="shared" ref="N44:N61" si="3">SUM(B44:M44)</f>
        <v>2208368</v>
      </c>
    </row>
    <row r="45" spans="1:14" x14ac:dyDescent="0.25">
      <c r="A45" s="138">
        <v>2010</v>
      </c>
      <c r="B45" s="143">
        <v>105549</v>
      </c>
      <c r="C45" s="139">
        <v>186481</v>
      </c>
      <c r="D45" s="139">
        <v>113138</v>
      </c>
      <c r="E45" s="139">
        <v>126981</v>
      </c>
      <c r="F45" s="143">
        <v>144408</v>
      </c>
      <c r="G45" s="139">
        <v>153551</v>
      </c>
      <c r="H45" s="139">
        <v>236173</v>
      </c>
      <c r="I45" s="139">
        <v>117965</v>
      </c>
      <c r="J45" s="143">
        <v>274273</v>
      </c>
      <c r="K45" s="139">
        <v>201597</v>
      </c>
      <c r="L45" s="139">
        <v>391211</v>
      </c>
      <c r="M45" s="139">
        <v>445154</v>
      </c>
      <c r="N45" s="139">
        <f t="shared" si="3"/>
        <v>2496481</v>
      </c>
    </row>
    <row r="46" spans="1:14" x14ac:dyDescent="0.25">
      <c r="A46" s="138">
        <v>2011</v>
      </c>
      <c r="B46" s="143">
        <v>161710</v>
      </c>
      <c r="C46" s="139">
        <v>170715</v>
      </c>
      <c r="D46" s="139">
        <v>432702</v>
      </c>
      <c r="E46" s="139">
        <v>390251</v>
      </c>
      <c r="F46" s="143">
        <v>437382</v>
      </c>
      <c r="G46" s="139">
        <v>220084</v>
      </c>
      <c r="H46" s="139">
        <v>342824</v>
      </c>
      <c r="I46" s="139">
        <v>299026</v>
      </c>
      <c r="J46" s="143">
        <v>171908</v>
      </c>
      <c r="K46" s="139">
        <v>171167</v>
      </c>
      <c r="L46" s="139">
        <v>101514</v>
      </c>
      <c r="M46" s="139">
        <v>113158</v>
      </c>
      <c r="N46" s="139">
        <f t="shared" si="3"/>
        <v>3012441</v>
      </c>
    </row>
    <row r="47" spans="1:14" x14ac:dyDescent="0.25">
      <c r="A47" s="138">
        <v>2012</v>
      </c>
      <c r="B47" s="139">
        <v>0</v>
      </c>
      <c r="C47" s="139">
        <v>0</v>
      </c>
      <c r="D47" s="139">
        <v>344770</v>
      </c>
      <c r="E47" s="139">
        <v>600417</v>
      </c>
      <c r="F47" s="143">
        <v>306692</v>
      </c>
      <c r="G47" s="139">
        <v>200734</v>
      </c>
      <c r="H47" s="139">
        <v>230042</v>
      </c>
      <c r="I47" s="139">
        <v>200873</v>
      </c>
      <c r="J47" s="143">
        <v>133315</v>
      </c>
      <c r="K47" s="139">
        <v>287218</v>
      </c>
      <c r="L47" s="139">
        <v>214813</v>
      </c>
      <c r="M47" s="139">
        <v>220432</v>
      </c>
      <c r="N47" s="139">
        <f t="shared" si="3"/>
        <v>2739306</v>
      </c>
    </row>
    <row r="48" spans="1:14" x14ac:dyDescent="0.25">
      <c r="A48" s="138">
        <v>2013</v>
      </c>
      <c r="B48" s="143">
        <v>58586</v>
      </c>
      <c r="C48" s="139">
        <v>147664</v>
      </c>
      <c r="D48" s="139">
        <v>152719</v>
      </c>
      <c r="E48" s="139">
        <v>169137</v>
      </c>
      <c r="F48" s="143">
        <v>158259</v>
      </c>
      <c r="G48" s="139">
        <v>117696</v>
      </c>
      <c r="H48" s="139">
        <v>226659</v>
      </c>
      <c r="I48" s="139">
        <v>141609</v>
      </c>
      <c r="J48" s="143">
        <v>204049</v>
      </c>
      <c r="K48" s="139">
        <v>160318</v>
      </c>
      <c r="L48" s="139">
        <v>150143</v>
      </c>
      <c r="M48" s="139">
        <v>173860</v>
      </c>
      <c r="N48" s="139">
        <f t="shared" si="3"/>
        <v>1860699</v>
      </c>
    </row>
    <row r="49" spans="1:14" x14ac:dyDescent="0.25">
      <c r="A49" s="138">
        <v>2014</v>
      </c>
      <c r="B49" s="143">
        <v>98436.3</v>
      </c>
      <c r="C49" s="139">
        <v>133326</v>
      </c>
      <c r="D49" s="139">
        <v>132626.29999999999</v>
      </c>
      <c r="E49" s="139">
        <v>139241</v>
      </c>
      <c r="F49" s="143">
        <v>190666</v>
      </c>
      <c r="G49" s="139">
        <v>126401</v>
      </c>
      <c r="H49" s="139">
        <v>133390</v>
      </c>
      <c r="I49" s="139">
        <v>41694</v>
      </c>
      <c r="J49" s="143">
        <v>127290.4</v>
      </c>
      <c r="K49" s="139">
        <v>127743</v>
      </c>
      <c r="L49" s="139">
        <v>68142</v>
      </c>
      <c r="M49" s="139">
        <v>180040</v>
      </c>
      <c r="N49" s="139">
        <f t="shared" si="3"/>
        <v>1498996</v>
      </c>
    </row>
    <row r="50" spans="1:14" x14ac:dyDescent="0.25">
      <c r="A50" s="138">
        <v>2015</v>
      </c>
      <c r="B50" s="143">
        <v>110934</v>
      </c>
      <c r="C50" s="139">
        <v>53376</v>
      </c>
      <c r="D50" s="139">
        <v>106585</v>
      </c>
      <c r="E50" s="139">
        <v>228911</v>
      </c>
      <c r="F50" s="143">
        <v>208849</v>
      </c>
      <c r="G50" s="139">
        <v>117497</v>
      </c>
      <c r="H50" s="139">
        <v>210342</v>
      </c>
      <c r="I50" s="139">
        <v>97422</v>
      </c>
      <c r="J50" s="143">
        <v>253813</v>
      </c>
      <c r="K50" s="139">
        <v>0</v>
      </c>
      <c r="L50" s="139">
        <v>0</v>
      </c>
      <c r="M50" s="139">
        <v>0</v>
      </c>
      <c r="N50" s="139">
        <f t="shared" si="3"/>
        <v>1387729</v>
      </c>
    </row>
    <row r="51" spans="1:14" x14ac:dyDescent="0.25">
      <c r="A51" s="138">
        <v>2016</v>
      </c>
      <c r="B51" s="139">
        <v>0</v>
      </c>
      <c r="C51" s="139">
        <v>0</v>
      </c>
      <c r="D51" s="139">
        <v>0</v>
      </c>
      <c r="E51" s="139">
        <v>35313</v>
      </c>
      <c r="F51" s="139">
        <v>0</v>
      </c>
      <c r="G51" s="139">
        <v>0</v>
      </c>
      <c r="H51" s="139">
        <v>0</v>
      </c>
      <c r="I51" s="139">
        <v>0</v>
      </c>
      <c r="J51" s="139">
        <v>0</v>
      </c>
      <c r="K51" s="139">
        <v>427494</v>
      </c>
      <c r="L51" s="139">
        <v>84556</v>
      </c>
      <c r="M51" s="139">
        <v>138372</v>
      </c>
      <c r="N51" s="139">
        <f t="shared" si="3"/>
        <v>685735</v>
      </c>
    </row>
    <row r="52" spans="1:14" x14ac:dyDescent="0.25">
      <c r="A52" s="138">
        <v>2017</v>
      </c>
      <c r="B52" s="139">
        <v>0</v>
      </c>
      <c r="C52" s="139">
        <v>32699</v>
      </c>
      <c r="D52" s="139">
        <v>119341</v>
      </c>
      <c r="E52" s="139">
        <v>39632</v>
      </c>
      <c r="F52" s="143">
        <v>52597</v>
      </c>
      <c r="G52" s="139">
        <v>103011</v>
      </c>
      <c r="H52" s="139">
        <v>58147</v>
      </c>
      <c r="I52" s="139">
        <v>71465</v>
      </c>
      <c r="J52" s="143">
        <v>169386</v>
      </c>
      <c r="K52" s="139">
        <v>116649</v>
      </c>
      <c r="L52" s="139">
        <v>66266</v>
      </c>
      <c r="M52" s="139">
        <v>248824</v>
      </c>
      <c r="N52" s="139">
        <f t="shared" si="3"/>
        <v>1078017</v>
      </c>
    </row>
    <row r="53" spans="1:14" x14ac:dyDescent="0.25">
      <c r="A53" s="138">
        <v>2018</v>
      </c>
      <c r="B53" s="143">
        <v>77037.951400000005</v>
      </c>
      <c r="C53" s="139">
        <v>101004.1557</v>
      </c>
      <c r="D53" s="139">
        <v>87581.926600000006</v>
      </c>
      <c r="E53" s="139">
        <v>65305.583700000003</v>
      </c>
      <c r="F53" s="143">
        <v>56652.629000000001</v>
      </c>
      <c r="G53" s="139">
        <v>60121.993999999999</v>
      </c>
      <c r="H53" s="139">
        <v>8299.4192999999996</v>
      </c>
      <c r="I53" s="139">
        <v>140270</v>
      </c>
      <c r="J53" s="143">
        <v>96581.507800000007</v>
      </c>
      <c r="K53" s="139">
        <v>92298.494099999996</v>
      </c>
      <c r="L53" s="139">
        <v>298058.84769999998</v>
      </c>
      <c r="M53" s="139">
        <v>134142.55230000001</v>
      </c>
      <c r="N53" s="139">
        <f t="shared" si="3"/>
        <v>1217355.0616000001</v>
      </c>
    </row>
    <row r="54" spans="1:14" x14ac:dyDescent="0.25">
      <c r="A54" s="138">
        <v>2019</v>
      </c>
      <c r="B54" s="143">
        <v>113674.3042</v>
      </c>
      <c r="C54" s="139">
        <v>163856.00839999999</v>
      </c>
      <c r="D54" s="139">
        <v>82299.246799999994</v>
      </c>
      <c r="E54" s="139">
        <v>168104.20209999999</v>
      </c>
      <c r="F54" s="139">
        <v>123100</v>
      </c>
      <c r="G54" s="139">
        <v>109500</v>
      </c>
      <c r="H54" s="139">
        <v>156221.7782</v>
      </c>
      <c r="I54" s="139">
        <v>147464.70670000001</v>
      </c>
      <c r="J54" s="139">
        <v>40886.7673</v>
      </c>
      <c r="K54" s="139">
        <v>140394.4111</v>
      </c>
      <c r="L54" s="139">
        <v>73818.002699999997</v>
      </c>
      <c r="M54" s="139">
        <v>250455.20490000001</v>
      </c>
      <c r="N54" s="139">
        <f t="shared" si="3"/>
        <v>1569774.6324</v>
      </c>
    </row>
    <row r="55" spans="1:14" x14ac:dyDescent="0.25">
      <c r="A55" s="138">
        <v>2020</v>
      </c>
      <c r="B55" s="144">
        <v>130443.2118</v>
      </c>
      <c r="C55" s="145">
        <v>103099.0327</v>
      </c>
      <c r="D55" s="145">
        <v>73948.434899999993</v>
      </c>
      <c r="E55" s="145">
        <v>0</v>
      </c>
      <c r="F55" s="145">
        <v>0</v>
      </c>
      <c r="G55" s="145">
        <v>0</v>
      </c>
      <c r="H55" s="145">
        <v>51938.995300000002</v>
      </c>
      <c r="I55" s="145">
        <v>170409.80780000001</v>
      </c>
      <c r="J55" s="145">
        <v>72232.071899999995</v>
      </c>
      <c r="K55" s="145">
        <v>112837.5545</v>
      </c>
      <c r="L55" s="145">
        <v>198928.77929999999</v>
      </c>
      <c r="M55" s="145">
        <v>95960</v>
      </c>
      <c r="N55" s="139">
        <f t="shared" si="3"/>
        <v>1009797.8881999999</v>
      </c>
    </row>
    <row r="56" spans="1:14" x14ac:dyDescent="0.25">
      <c r="A56" s="138">
        <v>2021</v>
      </c>
      <c r="B56" s="144">
        <v>118360.9504</v>
      </c>
      <c r="C56" s="145">
        <v>116461.18919999999</v>
      </c>
      <c r="D56" s="145">
        <v>100449.1796</v>
      </c>
      <c r="E56" s="145">
        <v>121142.3597</v>
      </c>
      <c r="F56" s="145">
        <v>133020</v>
      </c>
      <c r="G56" s="145">
        <v>178812.8726</v>
      </c>
      <c r="H56" s="145">
        <v>172294.3615</v>
      </c>
      <c r="I56" s="145">
        <v>160758.0379</v>
      </c>
      <c r="J56" s="145">
        <v>106249.34880000001</v>
      </c>
      <c r="K56" s="145">
        <v>133625.087</v>
      </c>
      <c r="L56" s="145">
        <v>156286.829</v>
      </c>
      <c r="M56" s="145">
        <v>144670</v>
      </c>
      <c r="N56" s="139">
        <f t="shared" si="3"/>
        <v>1642130.2157000001</v>
      </c>
    </row>
    <row r="57" spans="1:14" x14ac:dyDescent="0.25">
      <c r="A57" s="138">
        <v>2022</v>
      </c>
      <c r="B57" s="144">
        <v>139071.03030000001</v>
      </c>
      <c r="C57" s="145">
        <v>138971</v>
      </c>
      <c r="D57" s="145">
        <v>169098.16500000001</v>
      </c>
      <c r="E57" s="145">
        <v>126841.2335</v>
      </c>
      <c r="F57" s="145">
        <v>147361.1048</v>
      </c>
      <c r="G57" s="145">
        <v>100141.92879999999</v>
      </c>
      <c r="H57" s="145">
        <v>154905.747</v>
      </c>
      <c r="I57" s="145">
        <v>150632</v>
      </c>
      <c r="J57" s="145">
        <v>179491.0202</v>
      </c>
      <c r="K57" s="145">
        <v>146335.63159999999</v>
      </c>
      <c r="L57" s="145">
        <v>154340.6189</v>
      </c>
      <c r="M57" s="145">
        <v>153410</v>
      </c>
      <c r="N57" s="139">
        <f t="shared" si="3"/>
        <v>1760599.4800999998</v>
      </c>
    </row>
    <row r="58" spans="1:14" x14ac:dyDescent="0.25">
      <c r="A58" s="138">
        <v>2023</v>
      </c>
      <c r="B58" s="144">
        <v>154724.4688</v>
      </c>
      <c r="C58" s="145">
        <v>168287.96609999999</v>
      </c>
      <c r="D58" s="145">
        <v>223068.7977</v>
      </c>
      <c r="E58" s="145">
        <v>170836.6833</v>
      </c>
      <c r="F58" s="145">
        <v>214612.16560000001</v>
      </c>
      <c r="G58" s="145">
        <v>146115.3806</v>
      </c>
      <c r="H58" s="145">
        <v>192413.5478</v>
      </c>
      <c r="I58" s="145">
        <v>205592.66940000001</v>
      </c>
      <c r="J58" s="139">
        <v>154540.96679999999</v>
      </c>
      <c r="K58" s="139">
        <v>132732.89600000001</v>
      </c>
      <c r="L58" s="139">
        <v>151415.6373</v>
      </c>
      <c r="M58" s="139">
        <v>151110.65839999999</v>
      </c>
      <c r="N58" s="139">
        <f t="shared" si="3"/>
        <v>2065451.8378000003</v>
      </c>
    </row>
    <row r="59" spans="1:14" x14ac:dyDescent="0.25">
      <c r="A59" s="138">
        <v>2024</v>
      </c>
      <c r="B59" s="144">
        <v>169637.1384</v>
      </c>
      <c r="C59" s="145">
        <v>140212.04569999999</v>
      </c>
      <c r="D59" s="145">
        <v>125721.59149999999</v>
      </c>
      <c r="E59" s="145">
        <v>169588.68669999999</v>
      </c>
      <c r="F59" s="145">
        <v>111048.496</v>
      </c>
      <c r="G59" s="145">
        <v>121170.2102</v>
      </c>
      <c r="H59" s="145">
        <v>94624.356700000004</v>
      </c>
      <c r="I59" s="145">
        <v>153836.3597</v>
      </c>
      <c r="J59" s="139">
        <v>129177.59760000001</v>
      </c>
      <c r="K59" s="139">
        <v>133942.04070000001</v>
      </c>
      <c r="L59" s="139">
        <v>95700</v>
      </c>
      <c r="M59" s="139">
        <v>128404</v>
      </c>
      <c r="N59" s="139">
        <f t="shared" si="3"/>
        <v>1573062.5231999999</v>
      </c>
    </row>
    <row r="60" spans="1:14" x14ac:dyDescent="0.25">
      <c r="A60" s="138">
        <v>2025</v>
      </c>
      <c r="B60" s="144">
        <v>120209</v>
      </c>
      <c r="C60" s="145">
        <v>166739.0649</v>
      </c>
      <c r="D60" s="145">
        <v>177472.04639999999</v>
      </c>
      <c r="E60" s="145">
        <v>168200</v>
      </c>
      <c r="F60" s="145">
        <v>163827.41</v>
      </c>
      <c r="G60" s="145">
        <v>140599.34049999999</v>
      </c>
      <c r="H60" s="145">
        <v>160766</v>
      </c>
      <c r="I60" s="145">
        <v>195741</v>
      </c>
      <c r="J60" s="139">
        <v>167146</v>
      </c>
      <c r="K60" s="139">
        <v>148129.19570000001</v>
      </c>
      <c r="L60" s="139">
        <v>156786.23730000001</v>
      </c>
      <c r="M60" s="139">
        <v>144411.79509999999</v>
      </c>
      <c r="N60" s="139">
        <f t="shared" si="3"/>
        <v>1910027.0899</v>
      </c>
    </row>
    <row r="61" spans="1:14" x14ac:dyDescent="0.25">
      <c r="A61" s="138">
        <v>2026</v>
      </c>
      <c r="B61" s="144">
        <v>94659.029599999994</v>
      </c>
      <c r="C61" s="145">
        <v>213475.0465</v>
      </c>
      <c r="D61" s="145">
        <v>192815.95480000001</v>
      </c>
      <c r="E61" s="145">
        <v>181409.78510000001</v>
      </c>
      <c r="F61" s="145">
        <v>162759.19709999999</v>
      </c>
      <c r="G61" s="145">
        <v>192519.5626</v>
      </c>
      <c r="H61" s="145">
        <v>180146.67069999999</v>
      </c>
      <c r="I61" s="145"/>
      <c r="J61" s="139"/>
      <c r="K61" s="139"/>
      <c r="L61" s="139"/>
      <c r="M61" s="139"/>
      <c r="N61" s="139">
        <f t="shared" si="3"/>
        <v>1217785.2463999998</v>
      </c>
    </row>
    <row r="62" spans="1:14" ht="15.75" customHeight="1" x14ac:dyDescent="0.25">
      <c r="A62" s="1181" t="s">
        <v>902</v>
      </c>
      <c r="B62" s="1181"/>
      <c r="C62" s="1181"/>
      <c r="D62" s="1181"/>
      <c r="E62" s="1181"/>
      <c r="F62" s="1181"/>
      <c r="G62" s="1181"/>
      <c r="H62" s="1181"/>
      <c r="I62" s="1181"/>
      <c r="J62" s="146"/>
      <c r="K62" s="146"/>
      <c r="L62" s="146"/>
      <c r="M62" s="146"/>
      <c r="N62" s="146"/>
    </row>
    <row r="63" spans="1:14" ht="16.5" customHeight="1" x14ac:dyDescent="0.25">
      <c r="A63" s="147" t="s">
        <v>367</v>
      </c>
      <c r="B63" s="148"/>
      <c r="C63" s="148"/>
      <c r="D63" s="148"/>
      <c r="E63" s="148"/>
      <c r="F63" s="148"/>
      <c r="G63" s="148"/>
      <c r="H63" s="148"/>
      <c r="I63" s="148"/>
      <c r="J63" s="148"/>
      <c r="K63" s="148"/>
      <c r="L63" s="148"/>
      <c r="M63" s="148"/>
      <c r="N63" s="148"/>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51EA-29B0-44DA-B178-716B67C49551}">
  <sheetPr codeName="Hoja20">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270" customWidth="1"/>
    <col min="2" max="2" width="44.5703125" style="270" customWidth="1"/>
    <col min="3" max="3" width="20.140625" style="270" customWidth="1"/>
    <col min="4" max="4" width="27.5703125" style="270" customWidth="1"/>
    <col min="5" max="5" width="1.85546875" style="246" customWidth="1"/>
    <col min="6" max="6" width="11.5703125" style="246" customWidth="1"/>
    <col min="7" max="7" width="13.42578125" style="246" customWidth="1"/>
    <col min="8" max="11" width="11.5703125" style="246" customWidth="1"/>
    <col min="12" max="16384" width="14.42578125" style="246"/>
  </cols>
  <sheetData>
    <row r="1" spans="1:11" ht="13.5" customHeight="1" x14ac:dyDescent="0.25">
      <c r="A1" s="243" t="s">
        <v>537</v>
      </c>
      <c r="B1" s="244"/>
      <c r="C1" s="244"/>
      <c r="D1" s="244"/>
      <c r="E1" s="245"/>
      <c r="F1" s="245"/>
      <c r="G1" s="245"/>
      <c r="H1" s="245"/>
      <c r="I1" s="245"/>
      <c r="J1" s="245"/>
      <c r="K1" s="245"/>
    </row>
    <row r="2" spans="1:11" ht="15.75" x14ac:dyDescent="0.25">
      <c r="A2" s="247" t="s">
        <v>904</v>
      </c>
      <c r="B2" s="248"/>
      <c r="C2" s="249"/>
      <c r="D2" s="249"/>
      <c r="E2" s="245"/>
      <c r="I2" s="245"/>
      <c r="J2" s="245"/>
      <c r="K2" s="245"/>
    </row>
    <row r="3" spans="1:11" ht="13.5" customHeight="1" x14ac:dyDescent="0.25">
      <c r="A3" s="247"/>
      <c r="B3" s="248"/>
      <c r="C3" s="249"/>
      <c r="D3" s="249"/>
      <c r="E3" s="245"/>
      <c r="I3" s="245"/>
      <c r="J3" s="245"/>
      <c r="K3" s="245"/>
    </row>
    <row r="4" spans="1:11" ht="13.5" customHeight="1" x14ac:dyDescent="0.25">
      <c r="A4" s="250" t="s">
        <v>538</v>
      </c>
      <c r="B4" s="250" t="s">
        <v>539</v>
      </c>
      <c r="C4" s="251" t="s">
        <v>540</v>
      </c>
      <c r="D4" s="251" t="s">
        <v>199</v>
      </c>
      <c r="E4" s="245"/>
      <c r="I4" s="245"/>
      <c r="J4" s="245"/>
      <c r="K4" s="245"/>
    </row>
    <row r="5" spans="1:11" ht="13.5" customHeight="1" x14ac:dyDescent="0.25">
      <c r="A5" s="252">
        <v>396</v>
      </c>
      <c r="B5" s="252" t="s">
        <v>200</v>
      </c>
      <c r="C5" s="253">
        <v>286878.20950000006</v>
      </c>
      <c r="D5" s="254">
        <f>C5/128521560</f>
        <v>2.2321407357644902E-3</v>
      </c>
      <c r="E5" s="257"/>
      <c r="F5" s="258"/>
      <c r="G5" s="258"/>
      <c r="I5" s="245"/>
      <c r="J5" s="245"/>
      <c r="K5" s="245"/>
    </row>
    <row r="6" spans="1:11" ht="13.5" customHeight="1" x14ac:dyDescent="0.25">
      <c r="A6" s="252">
        <v>767</v>
      </c>
      <c r="B6" s="252" t="s">
        <v>541</v>
      </c>
      <c r="C6" s="253">
        <v>1710941.7617000004</v>
      </c>
      <c r="D6" s="254">
        <f>C6/128521560</f>
        <v>1.3312488283677855E-2</v>
      </c>
      <c r="E6" s="257"/>
      <c r="F6" s="255"/>
      <c r="G6" s="256"/>
      <c r="I6" s="245"/>
      <c r="J6" s="245"/>
      <c r="K6" s="245"/>
    </row>
    <row r="7" spans="1:11" ht="13.5" customHeight="1" x14ac:dyDescent="0.25">
      <c r="A7" s="436">
        <v>133</v>
      </c>
      <c r="B7" s="436" t="s">
        <v>542</v>
      </c>
      <c r="C7" s="437">
        <v>63008.147300000004</v>
      </c>
      <c r="D7" s="438">
        <f>C7/128521560</f>
        <v>4.9025352088785733E-4</v>
      </c>
      <c r="E7" s="257"/>
      <c r="F7" s="258"/>
      <c r="G7" s="258"/>
      <c r="I7" s="245"/>
      <c r="J7" s="245"/>
      <c r="K7" s="245"/>
    </row>
    <row r="8" spans="1:11" ht="13.5" customHeight="1" x14ac:dyDescent="0.25">
      <c r="A8" s="259">
        <v>278</v>
      </c>
      <c r="B8" s="259" t="s">
        <v>543</v>
      </c>
      <c r="C8" s="257">
        <v>180968.38820000002</v>
      </c>
      <c r="D8" s="260">
        <f>C8/128521560</f>
        <v>1.4080780547637301E-3</v>
      </c>
      <c r="E8" s="257"/>
      <c r="F8" s="258"/>
      <c r="G8" s="258"/>
      <c r="I8" s="245"/>
      <c r="J8" s="245"/>
      <c r="K8" s="245"/>
    </row>
    <row r="9" spans="1:11" ht="13.5" customHeight="1" x14ac:dyDescent="0.25">
      <c r="A9" s="259">
        <v>76</v>
      </c>
      <c r="B9" s="259" t="s">
        <v>544</v>
      </c>
      <c r="C9" s="257">
        <v>67819.826399999991</v>
      </c>
      <c r="D9" s="260">
        <f>C9/128521560</f>
        <v>5.2769221288630479E-4</v>
      </c>
      <c r="E9" s="257"/>
      <c r="F9" s="258"/>
      <c r="G9" s="258"/>
      <c r="I9" s="245"/>
      <c r="J9" s="245"/>
      <c r="K9" s="245"/>
    </row>
    <row r="10" spans="1:11" ht="13.5" customHeight="1" x14ac:dyDescent="0.25">
      <c r="A10" s="259">
        <v>6</v>
      </c>
      <c r="B10" s="259" t="s">
        <v>545</v>
      </c>
      <c r="C10" s="257">
        <v>4185.0474999999997</v>
      </c>
      <c r="D10" s="723">
        <f t="shared" ref="D10:D12" si="0">C10/128521560</f>
        <v>3.2562999546535226E-5</v>
      </c>
      <c r="E10" s="257"/>
      <c r="F10" s="258"/>
      <c r="G10" s="258"/>
      <c r="I10" s="245"/>
      <c r="J10" s="245"/>
      <c r="K10" s="245"/>
    </row>
    <row r="11" spans="1:11" ht="13.5" customHeight="1" x14ac:dyDescent="0.25">
      <c r="A11" s="259">
        <v>15</v>
      </c>
      <c r="B11" s="259" t="s">
        <v>546</v>
      </c>
      <c r="C11" s="257">
        <v>39627.528499999993</v>
      </c>
      <c r="D11" s="260">
        <f t="shared" si="0"/>
        <v>3.0833370292112852E-4</v>
      </c>
      <c r="E11" s="257"/>
      <c r="F11" s="258"/>
      <c r="G11" s="258"/>
      <c r="H11" s="245"/>
      <c r="I11" s="245"/>
      <c r="J11" s="245"/>
      <c r="K11" s="245"/>
    </row>
    <row r="12" spans="1:11" ht="13.5" customHeight="1" x14ac:dyDescent="0.25">
      <c r="A12" s="259">
        <v>41</v>
      </c>
      <c r="B12" s="259" t="s">
        <v>547</v>
      </c>
      <c r="C12" s="257">
        <v>28384.663100000002</v>
      </c>
      <c r="D12" s="260">
        <f t="shared" si="0"/>
        <v>2.2085526428406254E-4</v>
      </c>
      <c r="E12" s="257"/>
      <c r="F12" s="258"/>
      <c r="G12" s="258"/>
      <c r="H12" s="245"/>
      <c r="I12" s="245"/>
      <c r="J12" s="245"/>
      <c r="K12" s="245"/>
    </row>
    <row r="13" spans="1:11" ht="29.25" customHeight="1" x14ac:dyDescent="0.25">
      <c r="A13" s="261">
        <f>SUM(A5:A12)</f>
        <v>1712</v>
      </c>
      <c r="B13" s="262" t="s">
        <v>548</v>
      </c>
      <c r="C13" s="261">
        <f>SUM(C5:C12)</f>
        <v>2381813.5722000008</v>
      </c>
      <c r="D13" s="263">
        <f>SUM(D5:D12)</f>
        <v>1.8532404774731965E-2</v>
      </c>
      <c r="E13" s="245"/>
      <c r="F13" s="258"/>
      <c r="G13" s="258"/>
      <c r="H13" s="245"/>
      <c r="I13" s="245"/>
      <c r="J13" s="245"/>
      <c r="K13" s="245"/>
    </row>
    <row r="14" spans="1:11" ht="13.5" customHeight="1" x14ac:dyDescent="0.25">
      <c r="A14" s="264"/>
      <c r="B14" s="265"/>
      <c r="C14" s="249"/>
      <c r="D14" s="249"/>
      <c r="E14" s="245"/>
      <c r="F14" s="245"/>
      <c r="G14" s="245"/>
      <c r="H14" s="245"/>
      <c r="I14" s="245"/>
      <c r="J14" s="245"/>
      <c r="K14" s="245"/>
    </row>
    <row r="15" spans="1:11" ht="18" customHeight="1" x14ac:dyDescent="0.25">
      <c r="A15" s="1182" t="s">
        <v>905</v>
      </c>
      <c r="B15" s="1183"/>
      <c r="C15" s="1183"/>
      <c r="D15" s="1183"/>
      <c r="E15" s="245"/>
      <c r="F15" s="245"/>
      <c r="G15" s="245"/>
      <c r="H15" s="245"/>
      <c r="I15" s="245"/>
      <c r="J15" s="245"/>
      <c r="K15" s="245"/>
    </row>
    <row r="16" spans="1:11" ht="83.25" customHeight="1" x14ac:dyDescent="0.25">
      <c r="A16" s="1184" t="s">
        <v>756</v>
      </c>
      <c r="B16" s="1185"/>
      <c r="C16" s="1185"/>
      <c r="D16" s="1185"/>
      <c r="E16" s="245"/>
      <c r="F16" s="245"/>
      <c r="G16" s="245"/>
      <c r="H16" s="245"/>
      <c r="I16" s="245"/>
      <c r="J16" s="245"/>
      <c r="K16" s="245"/>
    </row>
    <row r="17" spans="1:11" ht="13.5" customHeight="1" x14ac:dyDescent="0.25">
      <c r="A17" s="264"/>
      <c r="B17" s="265"/>
      <c r="C17" s="249"/>
      <c r="D17" s="249"/>
      <c r="E17" s="245"/>
      <c r="F17" s="245"/>
      <c r="G17" s="245"/>
      <c r="H17" s="245"/>
      <c r="I17" s="245"/>
      <c r="J17" s="245"/>
      <c r="K17" s="245"/>
    </row>
    <row r="18" spans="1:11" ht="13.5" customHeight="1" x14ac:dyDescent="0.25">
      <c r="A18" s="264"/>
      <c r="B18" s="265"/>
      <c r="C18" s="249"/>
      <c r="D18" s="249"/>
      <c r="E18" s="245"/>
      <c r="F18" s="245"/>
      <c r="G18" s="245"/>
      <c r="H18" s="245"/>
      <c r="I18" s="245"/>
      <c r="J18" s="245"/>
      <c r="K18" s="245"/>
    </row>
    <row r="19" spans="1:11" ht="13.5" customHeight="1" x14ac:dyDescent="0.25">
      <c r="A19" s="264"/>
      <c r="B19" s="265"/>
      <c r="C19" s="249"/>
      <c r="D19" s="249"/>
      <c r="E19" s="245"/>
      <c r="F19" s="245"/>
      <c r="G19" s="245"/>
      <c r="H19" s="245"/>
      <c r="I19" s="245"/>
      <c r="J19" s="245"/>
      <c r="K19" s="245"/>
    </row>
    <row r="20" spans="1:11" ht="13.5" customHeight="1" x14ac:dyDescent="0.25">
      <c r="A20" s="264"/>
      <c r="B20" s="265"/>
      <c r="C20" s="249"/>
      <c r="D20" s="249"/>
      <c r="E20" s="245"/>
      <c r="F20" s="245"/>
      <c r="G20" s="245"/>
      <c r="H20" s="245"/>
      <c r="I20" s="245"/>
      <c r="J20" s="245"/>
      <c r="K20" s="245"/>
    </row>
    <row r="21" spans="1:11" ht="13.5" customHeight="1" x14ac:dyDescent="0.25">
      <c r="A21" s="264"/>
      <c r="B21" s="265"/>
      <c r="C21" s="266"/>
      <c r="D21" s="249"/>
      <c r="E21" s="245"/>
      <c r="F21" s="245"/>
      <c r="G21" s="245"/>
      <c r="H21" s="245"/>
      <c r="I21" s="245"/>
      <c r="J21" s="245"/>
      <c r="K21" s="245"/>
    </row>
    <row r="22" spans="1:11" ht="13.5" customHeight="1" x14ac:dyDescent="0.25">
      <c r="A22" s="264"/>
      <c r="B22" s="265"/>
      <c r="C22" s="249"/>
      <c r="D22" s="249"/>
      <c r="E22" s="245"/>
      <c r="F22" s="245"/>
      <c r="G22" s="245"/>
      <c r="H22" s="245"/>
      <c r="I22" s="245"/>
      <c r="J22" s="245"/>
      <c r="K22" s="245"/>
    </row>
    <row r="23" spans="1:11" ht="13.5" customHeight="1" x14ac:dyDescent="0.25">
      <c r="A23" s="267"/>
      <c r="B23" s="49"/>
      <c r="C23" s="268"/>
      <c r="D23" s="268"/>
      <c r="E23" s="245"/>
      <c r="F23" s="245"/>
      <c r="G23" s="245"/>
      <c r="H23" s="245"/>
      <c r="I23" s="245"/>
      <c r="J23" s="245"/>
      <c r="K23" s="245"/>
    </row>
    <row r="24" spans="1:11" ht="13.5" customHeight="1" x14ac:dyDescent="0.25">
      <c r="A24" s="264"/>
      <c r="B24" s="265"/>
      <c r="C24" s="249"/>
      <c r="D24" s="249"/>
      <c r="E24" s="245"/>
      <c r="F24" s="245"/>
      <c r="G24" s="245"/>
      <c r="H24" s="245"/>
      <c r="I24" s="245"/>
      <c r="J24" s="245"/>
      <c r="K24" s="245"/>
    </row>
    <row r="25" spans="1:11" ht="13.5" customHeight="1" x14ac:dyDescent="0.25">
      <c r="A25" s="269"/>
      <c r="B25" s="265"/>
      <c r="C25" s="249"/>
      <c r="D25" s="249"/>
      <c r="E25" s="245"/>
      <c r="F25" s="245"/>
      <c r="G25" s="245"/>
      <c r="H25" s="245"/>
      <c r="I25" s="245"/>
      <c r="J25" s="245"/>
      <c r="K25" s="245"/>
    </row>
    <row r="26" spans="1:11" ht="13.5" customHeight="1" x14ac:dyDescent="0.25">
      <c r="A26" s="264"/>
      <c r="B26" s="265"/>
      <c r="C26" s="249"/>
      <c r="D26" s="249"/>
      <c r="E26" s="245"/>
      <c r="F26" s="245"/>
      <c r="G26" s="245"/>
      <c r="H26" s="245"/>
      <c r="I26" s="245"/>
      <c r="J26" s="245"/>
      <c r="K26" s="245"/>
    </row>
    <row r="27" spans="1:11" ht="13.5" customHeight="1" x14ac:dyDescent="0.25">
      <c r="A27" s="264"/>
      <c r="B27" s="265"/>
      <c r="C27" s="249"/>
      <c r="D27" s="249"/>
      <c r="E27" s="245"/>
      <c r="F27" s="245"/>
      <c r="G27" s="245"/>
      <c r="H27" s="245"/>
      <c r="I27" s="245"/>
      <c r="J27" s="245"/>
      <c r="K27" s="245"/>
    </row>
    <row r="28" spans="1:11" ht="13.5" customHeight="1" x14ac:dyDescent="0.25">
      <c r="A28" s="264"/>
      <c r="B28" s="265"/>
      <c r="C28" s="249"/>
      <c r="D28" s="249"/>
      <c r="E28" s="245"/>
      <c r="F28" s="245"/>
      <c r="G28" s="245"/>
      <c r="H28" s="245"/>
      <c r="I28" s="245"/>
      <c r="J28" s="245"/>
      <c r="K28" s="245"/>
    </row>
    <row r="29" spans="1:11" ht="13.5" customHeight="1" x14ac:dyDescent="0.25">
      <c r="A29" s="264"/>
      <c r="B29" s="265"/>
      <c r="C29" s="249"/>
      <c r="D29" s="249"/>
      <c r="E29" s="245"/>
      <c r="F29" s="245"/>
      <c r="G29" s="245"/>
      <c r="H29" s="245"/>
      <c r="I29" s="245"/>
      <c r="J29" s="245"/>
      <c r="K29" s="245"/>
    </row>
    <row r="30" spans="1:11" ht="13.5" customHeight="1" x14ac:dyDescent="0.25">
      <c r="A30" s="264"/>
      <c r="B30" s="265"/>
      <c r="C30" s="249"/>
      <c r="D30" s="249"/>
      <c r="E30" s="245"/>
      <c r="F30" s="245"/>
      <c r="G30" s="245"/>
      <c r="H30" s="245"/>
      <c r="I30" s="245"/>
      <c r="J30" s="245"/>
      <c r="K30" s="245"/>
    </row>
    <row r="31" spans="1:11" ht="13.5" customHeight="1" x14ac:dyDescent="0.25">
      <c r="A31" s="264"/>
      <c r="B31" s="265"/>
      <c r="C31" s="249"/>
      <c r="D31" s="249"/>
      <c r="E31" s="245"/>
      <c r="F31" s="245"/>
      <c r="G31" s="245"/>
      <c r="H31" s="245"/>
      <c r="I31" s="245"/>
      <c r="J31" s="245"/>
      <c r="K31" s="245"/>
    </row>
    <row r="32" spans="1:11" ht="13.5" customHeight="1" x14ac:dyDescent="0.25">
      <c r="A32" s="264"/>
      <c r="B32" s="265"/>
      <c r="C32" s="249"/>
      <c r="D32" s="249"/>
      <c r="E32" s="245"/>
      <c r="F32" s="245"/>
      <c r="G32" s="245"/>
      <c r="H32" s="245"/>
      <c r="I32" s="245"/>
      <c r="J32" s="245"/>
      <c r="K32" s="245"/>
    </row>
    <row r="33" spans="1:11" ht="13.5" customHeight="1" x14ac:dyDescent="0.25">
      <c r="A33" s="264"/>
      <c r="B33" s="265"/>
      <c r="C33" s="249"/>
      <c r="D33" s="249"/>
      <c r="E33" s="245"/>
      <c r="F33" s="245"/>
      <c r="G33" s="245"/>
      <c r="H33" s="245"/>
      <c r="I33" s="245"/>
      <c r="J33" s="245"/>
      <c r="K33" s="245"/>
    </row>
    <row r="34" spans="1:11" ht="13.5" customHeight="1" x14ac:dyDescent="0.25">
      <c r="A34" s="264"/>
      <c r="B34" s="265"/>
      <c r="C34" s="249"/>
      <c r="D34" s="249"/>
      <c r="E34" s="245"/>
      <c r="F34" s="245"/>
      <c r="G34" s="245"/>
      <c r="H34" s="245"/>
      <c r="I34" s="245"/>
      <c r="J34" s="245"/>
      <c r="K34" s="245"/>
    </row>
    <row r="35" spans="1:11" ht="13.5" customHeight="1" x14ac:dyDescent="0.25">
      <c r="A35" s="264"/>
      <c r="B35" s="265"/>
      <c r="C35" s="249"/>
      <c r="D35" s="249"/>
      <c r="E35" s="245"/>
      <c r="F35" s="245"/>
      <c r="G35" s="245"/>
      <c r="H35" s="245"/>
      <c r="I35" s="245"/>
      <c r="J35" s="245"/>
      <c r="K35" s="245"/>
    </row>
    <row r="36" spans="1:11" ht="13.5" customHeight="1" x14ac:dyDescent="0.25">
      <c r="A36" s="264"/>
      <c r="B36" s="265"/>
      <c r="C36" s="249"/>
      <c r="D36" s="249"/>
      <c r="E36" s="245"/>
      <c r="F36" s="245"/>
      <c r="G36" s="245"/>
      <c r="H36" s="245"/>
      <c r="I36" s="245"/>
      <c r="J36" s="245"/>
      <c r="K36" s="245"/>
    </row>
    <row r="37" spans="1:11" ht="13.5" customHeight="1" x14ac:dyDescent="0.25">
      <c r="A37" s="264"/>
      <c r="B37" s="265"/>
      <c r="C37" s="249"/>
      <c r="D37" s="249"/>
      <c r="E37" s="245"/>
      <c r="F37" s="245"/>
      <c r="G37" s="245"/>
      <c r="H37" s="245"/>
      <c r="I37" s="245"/>
      <c r="J37" s="245"/>
      <c r="K37" s="245"/>
    </row>
    <row r="38" spans="1:11" ht="13.5" customHeight="1" x14ac:dyDescent="0.25">
      <c r="A38" s="264"/>
      <c r="B38" s="265"/>
      <c r="C38" s="249"/>
      <c r="D38" s="249"/>
      <c r="E38" s="245"/>
      <c r="F38" s="245"/>
      <c r="G38" s="245"/>
      <c r="H38" s="245"/>
      <c r="I38" s="245"/>
      <c r="J38" s="245"/>
      <c r="K38" s="245"/>
    </row>
    <row r="39" spans="1:11" ht="13.5" customHeight="1" x14ac:dyDescent="0.25">
      <c r="A39" s="264"/>
      <c r="B39" s="265"/>
      <c r="C39" s="249"/>
      <c r="D39" s="249"/>
      <c r="E39" s="245"/>
      <c r="F39" s="245"/>
      <c r="G39" s="245"/>
      <c r="H39" s="245"/>
      <c r="I39" s="245"/>
      <c r="J39" s="245"/>
      <c r="K39" s="245"/>
    </row>
    <row r="40" spans="1:11" ht="13.5" customHeight="1" x14ac:dyDescent="0.25">
      <c r="A40" s="264"/>
      <c r="B40" s="265"/>
      <c r="C40" s="249"/>
      <c r="D40" s="249"/>
      <c r="E40" s="245"/>
      <c r="F40" s="245"/>
      <c r="G40" s="245"/>
      <c r="H40" s="245"/>
      <c r="I40" s="245"/>
      <c r="J40" s="245"/>
      <c r="K40" s="245"/>
    </row>
    <row r="41" spans="1:11" ht="13.5" customHeight="1" x14ac:dyDescent="0.25">
      <c r="A41" s="264"/>
      <c r="B41" s="265"/>
      <c r="C41" s="249"/>
      <c r="D41" s="249"/>
      <c r="E41" s="245"/>
      <c r="F41" s="245"/>
      <c r="G41" s="245"/>
      <c r="H41" s="245"/>
      <c r="I41" s="245"/>
      <c r="J41" s="245"/>
      <c r="K41" s="245"/>
    </row>
    <row r="42" spans="1:11" ht="13.5" customHeight="1" x14ac:dyDescent="0.25">
      <c r="A42" s="264"/>
      <c r="B42" s="265"/>
      <c r="C42" s="249"/>
      <c r="D42" s="249"/>
      <c r="E42" s="245"/>
      <c r="F42" s="245"/>
      <c r="G42" s="245"/>
      <c r="H42" s="245"/>
      <c r="I42" s="245"/>
      <c r="J42" s="245"/>
      <c r="K42" s="245"/>
    </row>
    <row r="43" spans="1:11" ht="13.5" customHeight="1" x14ac:dyDescent="0.25">
      <c r="A43" s="264"/>
      <c r="B43" s="265"/>
      <c r="C43" s="249"/>
      <c r="D43" s="249"/>
      <c r="E43" s="245"/>
      <c r="F43" s="245"/>
      <c r="G43" s="245"/>
      <c r="H43" s="245"/>
      <c r="I43" s="245"/>
      <c r="J43" s="245"/>
      <c r="K43" s="245"/>
    </row>
    <row r="44" spans="1:11" ht="13.5" customHeight="1" x14ac:dyDescent="0.25">
      <c r="A44" s="264"/>
      <c r="B44" s="265"/>
      <c r="C44" s="249"/>
      <c r="D44" s="249"/>
      <c r="E44" s="245"/>
      <c r="F44" s="245"/>
      <c r="G44" s="245"/>
      <c r="H44" s="245"/>
      <c r="I44" s="245"/>
      <c r="J44" s="245"/>
      <c r="K44" s="245"/>
    </row>
    <row r="45" spans="1:11" ht="13.5" customHeight="1" x14ac:dyDescent="0.25">
      <c r="A45" s="264"/>
      <c r="B45" s="265"/>
      <c r="C45" s="249"/>
      <c r="D45" s="249"/>
      <c r="E45" s="245"/>
      <c r="F45" s="245"/>
      <c r="G45" s="245"/>
      <c r="H45" s="245"/>
      <c r="I45" s="245"/>
      <c r="J45" s="245"/>
      <c r="K45" s="245"/>
    </row>
    <row r="46" spans="1:11" ht="13.5" customHeight="1" x14ac:dyDescent="0.25">
      <c r="A46" s="264"/>
      <c r="B46" s="265"/>
      <c r="C46" s="249"/>
      <c r="D46" s="249"/>
      <c r="E46" s="245"/>
      <c r="F46" s="245"/>
      <c r="G46" s="245"/>
      <c r="H46" s="245"/>
      <c r="I46" s="245"/>
      <c r="J46" s="245"/>
      <c r="K46" s="245"/>
    </row>
    <row r="47" spans="1:11" ht="13.5" customHeight="1" x14ac:dyDescent="0.25">
      <c r="A47" s="264"/>
      <c r="B47" s="265"/>
      <c r="C47" s="249"/>
      <c r="D47" s="249"/>
      <c r="E47" s="245"/>
      <c r="F47" s="245"/>
      <c r="G47" s="245"/>
      <c r="H47" s="245"/>
      <c r="I47" s="245"/>
      <c r="J47" s="245"/>
      <c r="K47" s="245"/>
    </row>
    <row r="48" spans="1:11" ht="13.5" customHeight="1" x14ac:dyDescent="0.25">
      <c r="A48" s="264"/>
      <c r="B48" s="265"/>
      <c r="C48" s="249"/>
      <c r="D48" s="249"/>
      <c r="E48" s="245"/>
      <c r="F48" s="245"/>
      <c r="G48" s="245"/>
      <c r="H48" s="245"/>
      <c r="I48" s="245"/>
      <c r="J48" s="245"/>
      <c r="K48" s="245"/>
    </row>
    <row r="49" spans="1:11" ht="13.5" customHeight="1" x14ac:dyDescent="0.25">
      <c r="A49" s="264"/>
      <c r="B49" s="265"/>
      <c r="C49" s="249"/>
      <c r="D49" s="249"/>
      <c r="E49" s="245"/>
      <c r="F49" s="245"/>
      <c r="G49" s="245"/>
      <c r="H49" s="245"/>
      <c r="I49" s="245"/>
      <c r="J49" s="245"/>
      <c r="K49" s="245"/>
    </row>
    <row r="50" spans="1:11" ht="13.5" customHeight="1" x14ac:dyDescent="0.25">
      <c r="A50" s="264"/>
      <c r="B50" s="265"/>
      <c r="C50" s="249"/>
      <c r="D50" s="249"/>
      <c r="E50" s="245"/>
      <c r="F50" s="245"/>
      <c r="G50" s="245"/>
      <c r="H50" s="245"/>
      <c r="I50" s="245"/>
      <c r="J50" s="245"/>
      <c r="K50" s="245"/>
    </row>
    <row r="51" spans="1:11" ht="13.5" customHeight="1" x14ac:dyDescent="0.25">
      <c r="A51" s="264"/>
      <c r="B51" s="265"/>
      <c r="C51" s="249"/>
      <c r="D51" s="249"/>
      <c r="E51" s="245"/>
      <c r="F51" s="245"/>
      <c r="G51" s="245"/>
      <c r="H51" s="245"/>
      <c r="I51" s="245"/>
      <c r="J51" s="245"/>
      <c r="K51" s="245"/>
    </row>
    <row r="52" spans="1:11" ht="13.5" customHeight="1" x14ac:dyDescent="0.25">
      <c r="A52" s="264"/>
      <c r="B52" s="265"/>
      <c r="C52" s="249"/>
      <c r="D52" s="249"/>
      <c r="E52" s="245"/>
      <c r="F52" s="245"/>
      <c r="G52" s="245"/>
      <c r="H52" s="245"/>
      <c r="I52" s="245"/>
      <c r="J52" s="245"/>
      <c r="K52" s="245"/>
    </row>
    <row r="53" spans="1:11" ht="13.5" customHeight="1" x14ac:dyDescent="0.25">
      <c r="A53" s="264"/>
      <c r="B53" s="265"/>
      <c r="C53" s="249"/>
      <c r="D53" s="249"/>
      <c r="E53" s="245"/>
      <c r="F53" s="245"/>
      <c r="G53" s="245"/>
      <c r="H53" s="245"/>
      <c r="I53" s="245"/>
      <c r="J53" s="245"/>
      <c r="K53" s="245"/>
    </row>
    <row r="54" spans="1:11" ht="13.5" customHeight="1" x14ac:dyDescent="0.25">
      <c r="A54" s="264"/>
      <c r="B54" s="265"/>
      <c r="C54" s="249"/>
      <c r="D54" s="249"/>
      <c r="E54" s="245"/>
      <c r="F54" s="245"/>
      <c r="G54" s="245"/>
      <c r="H54" s="245"/>
      <c r="I54" s="245"/>
      <c r="J54" s="245"/>
      <c r="K54" s="245"/>
    </row>
    <row r="55" spans="1:11" ht="13.5" customHeight="1" x14ac:dyDescent="0.25">
      <c r="A55" s="264"/>
      <c r="B55" s="265"/>
      <c r="C55" s="249"/>
      <c r="D55" s="249"/>
      <c r="E55" s="245"/>
      <c r="F55" s="245"/>
      <c r="G55" s="245"/>
      <c r="H55" s="245"/>
      <c r="I55" s="245"/>
      <c r="J55" s="245"/>
      <c r="K55" s="245"/>
    </row>
    <row r="56" spans="1:11" ht="13.5" customHeight="1" x14ac:dyDescent="0.25">
      <c r="A56" s="264"/>
      <c r="B56" s="265"/>
      <c r="C56" s="249"/>
      <c r="D56" s="249"/>
      <c r="E56" s="245"/>
      <c r="F56" s="245"/>
      <c r="G56" s="245"/>
      <c r="H56" s="245"/>
      <c r="I56" s="245"/>
      <c r="J56" s="245"/>
      <c r="K56" s="245"/>
    </row>
    <row r="57" spans="1:11" ht="13.5" customHeight="1" x14ac:dyDescent="0.25">
      <c r="A57" s="264"/>
      <c r="B57" s="265"/>
      <c r="C57" s="249"/>
      <c r="D57" s="249"/>
      <c r="E57" s="245"/>
      <c r="F57" s="245"/>
      <c r="G57" s="245"/>
      <c r="H57" s="245"/>
      <c r="I57" s="245"/>
      <c r="J57" s="245"/>
      <c r="K57" s="245"/>
    </row>
    <row r="58" spans="1:11" ht="13.5" customHeight="1" x14ac:dyDescent="0.25">
      <c r="A58" s="264"/>
      <c r="B58" s="265"/>
      <c r="C58" s="249"/>
      <c r="D58" s="249"/>
      <c r="E58" s="245"/>
      <c r="F58" s="245"/>
      <c r="G58" s="245"/>
      <c r="H58" s="245"/>
      <c r="I58" s="245"/>
      <c r="J58" s="245"/>
      <c r="K58" s="245"/>
    </row>
    <row r="59" spans="1:11" ht="13.5" customHeight="1" x14ac:dyDescent="0.25">
      <c r="A59" s="264"/>
      <c r="B59" s="265"/>
      <c r="C59" s="249"/>
      <c r="D59" s="249"/>
      <c r="E59" s="245"/>
      <c r="F59" s="245"/>
      <c r="G59" s="245"/>
      <c r="H59" s="245"/>
      <c r="I59" s="245"/>
      <c r="J59" s="245"/>
      <c r="K59" s="245"/>
    </row>
    <row r="60" spans="1:11" ht="13.5" customHeight="1" x14ac:dyDescent="0.25">
      <c r="A60" s="264"/>
      <c r="B60" s="265"/>
      <c r="C60" s="249"/>
      <c r="D60" s="249"/>
      <c r="E60" s="245"/>
      <c r="F60" s="245"/>
      <c r="G60" s="245"/>
      <c r="H60" s="245"/>
      <c r="I60" s="245"/>
      <c r="J60" s="245"/>
      <c r="K60" s="245"/>
    </row>
    <row r="61" spans="1:11" ht="13.5" customHeight="1" x14ac:dyDescent="0.25">
      <c r="A61" s="264"/>
      <c r="B61" s="265"/>
      <c r="C61" s="249"/>
      <c r="D61" s="249"/>
      <c r="E61" s="245"/>
      <c r="F61" s="245"/>
      <c r="G61" s="245"/>
      <c r="H61" s="245"/>
      <c r="I61" s="245"/>
      <c r="J61" s="245"/>
      <c r="K61" s="245"/>
    </row>
    <row r="62" spans="1:11" ht="13.5" customHeight="1" x14ac:dyDescent="0.25">
      <c r="A62" s="264"/>
      <c r="B62" s="265"/>
      <c r="C62" s="249"/>
      <c r="D62" s="249"/>
      <c r="E62" s="245"/>
      <c r="F62" s="245"/>
      <c r="G62" s="245"/>
      <c r="H62" s="245"/>
      <c r="I62" s="245"/>
      <c r="J62" s="245"/>
      <c r="K62" s="245"/>
    </row>
    <row r="63" spans="1:11" ht="13.5" customHeight="1" x14ac:dyDescent="0.25">
      <c r="A63" s="264"/>
      <c r="B63" s="265"/>
      <c r="C63" s="249"/>
      <c r="D63" s="249"/>
      <c r="E63" s="245"/>
      <c r="F63" s="245"/>
      <c r="G63" s="245"/>
      <c r="H63" s="245"/>
      <c r="I63" s="245"/>
      <c r="J63" s="245"/>
      <c r="K63" s="245"/>
    </row>
    <row r="64" spans="1:11" ht="13.5" customHeight="1" x14ac:dyDescent="0.25">
      <c r="A64" s="264"/>
      <c r="B64" s="265"/>
      <c r="C64" s="249"/>
      <c r="D64" s="249"/>
      <c r="E64" s="245"/>
      <c r="F64" s="245"/>
      <c r="G64" s="245"/>
      <c r="H64" s="245"/>
      <c r="I64" s="245"/>
      <c r="J64" s="245"/>
      <c r="K64" s="245"/>
    </row>
    <row r="65" spans="1:11" ht="13.5" customHeight="1" x14ac:dyDescent="0.25">
      <c r="A65" s="264"/>
      <c r="B65" s="265"/>
      <c r="C65" s="249"/>
      <c r="D65" s="249"/>
      <c r="E65" s="245"/>
      <c r="F65" s="245"/>
      <c r="G65" s="245"/>
      <c r="H65" s="245"/>
      <c r="I65" s="245"/>
      <c r="J65" s="245"/>
      <c r="K65" s="245"/>
    </row>
    <row r="66" spans="1:11" ht="13.5" customHeight="1" x14ac:dyDescent="0.25">
      <c r="A66" s="264"/>
      <c r="B66" s="265"/>
      <c r="C66" s="249"/>
      <c r="D66" s="249"/>
      <c r="E66" s="245"/>
      <c r="F66" s="245"/>
      <c r="G66" s="245"/>
      <c r="H66" s="245"/>
      <c r="I66" s="245"/>
      <c r="J66" s="245"/>
      <c r="K66" s="245"/>
    </row>
    <row r="67" spans="1:11" ht="13.5" customHeight="1" x14ac:dyDescent="0.25">
      <c r="A67" s="264"/>
      <c r="B67" s="265"/>
      <c r="C67" s="249"/>
      <c r="D67" s="249"/>
      <c r="E67" s="245"/>
      <c r="F67" s="245"/>
      <c r="G67" s="245"/>
      <c r="H67" s="245"/>
      <c r="I67" s="245"/>
      <c r="J67" s="245"/>
      <c r="K67" s="245"/>
    </row>
    <row r="68" spans="1:11" ht="13.5" customHeight="1" x14ac:dyDescent="0.25">
      <c r="A68" s="264"/>
      <c r="B68" s="265"/>
      <c r="C68" s="249"/>
      <c r="D68" s="249"/>
      <c r="E68" s="245"/>
      <c r="F68" s="245"/>
      <c r="G68" s="245"/>
      <c r="H68" s="245"/>
      <c r="I68" s="245"/>
      <c r="J68" s="245"/>
      <c r="K68" s="245"/>
    </row>
    <row r="69" spans="1:11" ht="13.5" customHeight="1" x14ac:dyDescent="0.25">
      <c r="A69" s="264"/>
      <c r="B69" s="265"/>
      <c r="C69" s="249"/>
      <c r="D69" s="249"/>
      <c r="E69" s="245"/>
      <c r="F69" s="245"/>
      <c r="G69" s="245"/>
      <c r="H69" s="245"/>
      <c r="I69" s="245"/>
      <c r="J69" s="245"/>
      <c r="K69" s="245"/>
    </row>
    <row r="70" spans="1:11" ht="13.5" customHeight="1" x14ac:dyDescent="0.25">
      <c r="A70" s="264"/>
      <c r="B70" s="265"/>
      <c r="C70" s="249"/>
      <c r="D70" s="249"/>
      <c r="E70" s="245"/>
      <c r="F70" s="245"/>
      <c r="G70" s="245"/>
      <c r="H70" s="245"/>
      <c r="I70" s="245"/>
      <c r="J70" s="245"/>
      <c r="K70" s="245"/>
    </row>
    <row r="71" spans="1:11" ht="13.5" customHeight="1" x14ac:dyDescent="0.25">
      <c r="A71" s="264"/>
      <c r="B71" s="265"/>
      <c r="C71" s="249"/>
      <c r="D71" s="249"/>
      <c r="E71" s="245"/>
      <c r="F71" s="245"/>
      <c r="G71" s="245"/>
      <c r="H71" s="245"/>
      <c r="I71" s="245"/>
      <c r="J71" s="245"/>
      <c r="K71" s="245"/>
    </row>
    <row r="72" spans="1:11" ht="13.5" customHeight="1" x14ac:dyDescent="0.25">
      <c r="A72" s="264"/>
      <c r="B72" s="265"/>
      <c r="C72" s="249"/>
      <c r="D72" s="249"/>
      <c r="E72" s="245"/>
      <c r="F72" s="245"/>
      <c r="G72" s="245"/>
      <c r="H72" s="245"/>
      <c r="I72" s="245"/>
      <c r="J72" s="245"/>
      <c r="K72" s="245"/>
    </row>
    <row r="73" spans="1:11" ht="13.5" customHeight="1" x14ac:dyDescent="0.25">
      <c r="A73" s="264"/>
      <c r="B73" s="265"/>
      <c r="C73" s="249"/>
      <c r="D73" s="249"/>
      <c r="E73" s="245"/>
      <c r="F73" s="245"/>
      <c r="G73" s="245"/>
      <c r="H73" s="245"/>
      <c r="I73" s="245"/>
      <c r="J73" s="245"/>
      <c r="K73" s="245"/>
    </row>
    <row r="74" spans="1:11" ht="13.5" customHeight="1" x14ac:dyDescent="0.25">
      <c r="A74" s="264"/>
      <c r="B74" s="265"/>
      <c r="C74" s="249"/>
      <c r="D74" s="249"/>
      <c r="E74" s="245"/>
      <c r="F74" s="245"/>
      <c r="G74" s="245"/>
      <c r="H74" s="245"/>
      <c r="I74" s="245"/>
      <c r="J74" s="245"/>
      <c r="K74" s="245"/>
    </row>
    <row r="75" spans="1:11" ht="13.5" customHeight="1" x14ac:dyDescent="0.25">
      <c r="A75" s="264"/>
      <c r="B75" s="265"/>
      <c r="C75" s="249"/>
      <c r="D75" s="249"/>
      <c r="E75" s="245"/>
      <c r="F75" s="245"/>
      <c r="G75" s="245"/>
      <c r="H75" s="245"/>
      <c r="I75" s="245"/>
      <c r="J75" s="245"/>
      <c r="K75" s="245"/>
    </row>
    <row r="76" spans="1:11" ht="13.5" customHeight="1" x14ac:dyDescent="0.25">
      <c r="A76" s="264"/>
      <c r="B76" s="265"/>
      <c r="C76" s="249"/>
      <c r="D76" s="249"/>
      <c r="E76" s="245"/>
      <c r="F76" s="245"/>
      <c r="G76" s="245"/>
      <c r="H76" s="245"/>
      <c r="I76" s="245"/>
      <c r="J76" s="245"/>
      <c r="K76" s="245"/>
    </row>
    <row r="77" spans="1:11" ht="13.5" customHeight="1" x14ac:dyDescent="0.25">
      <c r="A77" s="264"/>
      <c r="B77" s="265"/>
      <c r="C77" s="249"/>
      <c r="D77" s="249"/>
      <c r="E77" s="245"/>
      <c r="F77" s="245"/>
      <c r="G77" s="245"/>
      <c r="H77" s="245"/>
      <c r="I77" s="245"/>
      <c r="J77" s="245"/>
      <c r="K77" s="245"/>
    </row>
    <row r="78" spans="1:11" ht="13.5" customHeight="1" x14ac:dyDescent="0.25">
      <c r="A78" s="264"/>
      <c r="B78" s="265"/>
      <c r="C78" s="249"/>
      <c r="D78" s="249"/>
      <c r="E78" s="245"/>
      <c r="F78" s="245"/>
      <c r="G78" s="245"/>
      <c r="H78" s="245"/>
      <c r="I78" s="245"/>
      <c r="J78" s="245"/>
      <c r="K78" s="245"/>
    </row>
    <row r="79" spans="1:11" ht="13.5" customHeight="1" x14ac:dyDescent="0.25">
      <c r="A79" s="264"/>
      <c r="B79" s="265"/>
      <c r="C79" s="249"/>
      <c r="D79" s="249"/>
      <c r="E79" s="245"/>
      <c r="F79" s="245"/>
      <c r="G79" s="245"/>
      <c r="H79" s="245"/>
      <c r="I79" s="245"/>
      <c r="J79" s="245"/>
      <c r="K79" s="245"/>
    </row>
    <row r="80" spans="1:11" ht="13.5" customHeight="1" x14ac:dyDescent="0.25">
      <c r="A80" s="264"/>
      <c r="B80" s="265"/>
      <c r="C80" s="249"/>
      <c r="D80" s="249"/>
      <c r="E80" s="245"/>
      <c r="F80" s="245"/>
      <c r="G80" s="245"/>
      <c r="H80" s="245"/>
      <c r="I80" s="245"/>
      <c r="J80" s="245"/>
      <c r="K80" s="245"/>
    </row>
    <row r="81" spans="1:11" ht="13.5" customHeight="1" x14ac:dyDescent="0.25">
      <c r="A81" s="264"/>
      <c r="B81" s="265"/>
      <c r="C81" s="249"/>
      <c r="D81" s="249"/>
      <c r="E81" s="245"/>
      <c r="F81" s="245"/>
      <c r="G81" s="245"/>
      <c r="H81" s="245"/>
      <c r="I81" s="245"/>
      <c r="J81" s="245"/>
      <c r="K81" s="245"/>
    </row>
    <row r="82" spans="1:11" ht="13.5" customHeight="1" x14ac:dyDescent="0.25">
      <c r="A82" s="264"/>
      <c r="B82" s="265"/>
      <c r="C82" s="249"/>
      <c r="D82" s="249"/>
      <c r="E82" s="245"/>
      <c r="F82" s="245"/>
      <c r="G82" s="245"/>
      <c r="H82" s="245"/>
      <c r="I82" s="245"/>
      <c r="J82" s="245"/>
      <c r="K82" s="245"/>
    </row>
    <row r="83" spans="1:11" ht="13.5" customHeight="1" x14ac:dyDescent="0.25">
      <c r="A83" s="264"/>
      <c r="B83" s="265"/>
      <c r="C83" s="249"/>
      <c r="D83" s="249"/>
      <c r="E83" s="245"/>
      <c r="F83" s="245"/>
      <c r="G83" s="245"/>
      <c r="H83" s="245"/>
      <c r="I83" s="245"/>
      <c r="J83" s="245"/>
      <c r="K83" s="245"/>
    </row>
    <row r="84" spans="1:11" ht="13.5" customHeight="1" x14ac:dyDescent="0.25">
      <c r="A84" s="264"/>
      <c r="B84" s="265"/>
      <c r="C84" s="249"/>
      <c r="D84" s="249"/>
      <c r="E84" s="245"/>
      <c r="F84" s="245"/>
      <c r="G84" s="245"/>
      <c r="H84" s="245"/>
      <c r="I84" s="245"/>
      <c r="J84" s="245"/>
      <c r="K84" s="245"/>
    </row>
    <row r="85" spans="1:11" ht="13.5" customHeight="1" x14ac:dyDescent="0.25">
      <c r="A85" s="264"/>
      <c r="B85" s="265"/>
      <c r="C85" s="249"/>
      <c r="D85" s="249"/>
      <c r="E85" s="245"/>
      <c r="F85" s="245"/>
      <c r="G85" s="245"/>
      <c r="H85" s="245"/>
      <c r="I85" s="245"/>
      <c r="J85" s="245"/>
      <c r="K85" s="245"/>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6AD4-7D6A-4585-A140-3C870D749504}">
  <sheetPr codeName="Hoja21">
    <tabColor rgb="FF002060"/>
  </sheetPr>
  <dimension ref="A1:H29"/>
  <sheetViews>
    <sheetView showGridLines="0" view="pageBreakPreview" zoomScaleNormal="100" zoomScaleSheetLayoutView="100" workbookViewId="0"/>
  </sheetViews>
  <sheetFormatPr baseColWidth="10" defaultColWidth="11.42578125" defaultRowHeight="12.75" x14ac:dyDescent="0.2"/>
  <cols>
    <col min="1" max="1" width="10" style="19" customWidth="1"/>
    <col min="2" max="2" width="45.140625" style="19" customWidth="1"/>
    <col min="3" max="3" width="12.28515625" style="19" customWidth="1"/>
    <col min="4" max="4" width="14.85546875" style="19" bestFit="1" customWidth="1"/>
    <col min="5" max="5" width="11.7109375" style="19" customWidth="1"/>
    <col min="6" max="6" width="2.28515625" style="19" customWidth="1"/>
    <col min="7" max="16384" width="11.42578125" style="19"/>
  </cols>
  <sheetData>
    <row r="1" spans="1:7" ht="13.5" customHeight="1" x14ac:dyDescent="0.2">
      <c r="A1" s="149" t="s">
        <v>314</v>
      </c>
    </row>
    <row r="2" spans="1:7" ht="13.5" customHeight="1" x14ac:dyDescent="0.25">
      <c r="A2" s="150" t="s">
        <v>903</v>
      </c>
    </row>
    <row r="3" spans="1:7" ht="13.5" customHeight="1" x14ac:dyDescent="0.2">
      <c r="A3" s="151"/>
    </row>
    <row r="4" spans="1:7" ht="13.5" customHeight="1" x14ac:dyDescent="0.2">
      <c r="A4" s="152" t="s">
        <v>315</v>
      </c>
      <c r="B4" s="152" t="s">
        <v>316</v>
      </c>
      <c r="C4" s="152" t="s">
        <v>0</v>
      </c>
      <c r="D4" s="152" t="s">
        <v>317</v>
      </c>
      <c r="E4" s="153" t="s">
        <v>199</v>
      </c>
    </row>
    <row r="5" spans="1:7" ht="13.5" customHeight="1" x14ac:dyDescent="0.2">
      <c r="A5" s="154">
        <v>1</v>
      </c>
      <c r="B5" s="155" t="s">
        <v>685</v>
      </c>
      <c r="C5" s="427">
        <v>28</v>
      </c>
      <c r="D5" s="428">
        <v>10731226.888299998</v>
      </c>
      <c r="E5" s="156">
        <f>+D5/$E$26*100</f>
        <v>8.3497483910870649</v>
      </c>
      <c r="F5" s="157"/>
      <c r="G5" s="158"/>
    </row>
    <row r="6" spans="1:7" ht="13.5" customHeight="1" x14ac:dyDescent="0.2">
      <c r="A6" s="159">
        <v>2</v>
      </c>
      <c r="B6" s="160" t="s">
        <v>686</v>
      </c>
      <c r="C6" s="429">
        <v>22</v>
      </c>
      <c r="D6" s="430">
        <v>8420289.8250000011</v>
      </c>
      <c r="E6" s="156">
        <f t="shared" ref="E6:E23" si="0">+D6/$E$26*100</f>
        <v>6.5516554771043873</v>
      </c>
      <c r="F6" s="157"/>
      <c r="G6" s="158"/>
    </row>
    <row r="7" spans="1:7" ht="13.5" customHeight="1" x14ac:dyDescent="0.2">
      <c r="A7" s="159">
        <v>3</v>
      </c>
      <c r="B7" s="160" t="s">
        <v>687</v>
      </c>
      <c r="C7" s="427">
        <v>1038</v>
      </c>
      <c r="D7" s="431">
        <v>7610773.5739000048</v>
      </c>
      <c r="E7" s="156">
        <f t="shared" si="0"/>
        <v>5.9217874214256385</v>
      </c>
      <c r="F7" s="157"/>
      <c r="G7" s="158"/>
    </row>
    <row r="8" spans="1:7" ht="13.5" customHeight="1" x14ac:dyDescent="0.2">
      <c r="A8" s="159">
        <v>4</v>
      </c>
      <c r="B8" s="161" t="s">
        <v>318</v>
      </c>
      <c r="C8" s="427">
        <v>14</v>
      </c>
      <c r="D8" s="428">
        <v>6951686.2819999987</v>
      </c>
      <c r="E8" s="156">
        <f t="shared" si="0"/>
        <v>5.408965065472283</v>
      </c>
      <c r="F8" s="157"/>
      <c r="G8" s="158"/>
    </row>
    <row r="9" spans="1:7" ht="13.5" customHeight="1" x14ac:dyDescent="0.2">
      <c r="A9" s="159">
        <v>5</v>
      </c>
      <c r="B9" s="162" t="s">
        <v>688</v>
      </c>
      <c r="C9" s="432">
        <v>188</v>
      </c>
      <c r="D9" s="430">
        <v>4956062.3039999995</v>
      </c>
      <c r="E9" s="156">
        <f t="shared" si="0"/>
        <v>3.8562108209704267</v>
      </c>
      <c r="F9" s="157"/>
      <c r="G9" s="158"/>
    </row>
    <row r="10" spans="1:7" ht="13.5" customHeight="1" x14ac:dyDescent="0.2">
      <c r="A10" s="159">
        <v>6</v>
      </c>
      <c r="B10" s="161" t="s">
        <v>460</v>
      </c>
      <c r="C10" s="427">
        <v>11</v>
      </c>
      <c r="D10" s="433">
        <v>3596700.7760000001</v>
      </c>
      <c r="E10" s="156">
        <f t="shared" si="0"/>
        <v>2.7985193892760094</v>
      </c>
      <c r="F10" s="157"/>
      <c r="G10" s="158"/>
    </row>
    <row r="11" spans="1:7" ht="13.5" customHeight="1" x14ac:dyDescent="0.2">
      <c r="A11" s="159">
        <v>7</v>
      </c>
      <c r="B11" s="162" t="s">
        <v>689</v>
      </c>
      <c r="C11" s="427">
        <v>62</v>
      </c>
      <c r="D11" s="428">
        <v>3428718.2740000011</v>
      </c>
      <c r="E11" s="156">
        <f t="shared" si="0"/>
        <v>2.6678156365360031</v>
      </c>
      <c r="F11" s="157"/>
      <c r="G11" s="158"/>
    </row>
    <row r="12" spans="1:7" ht="13.5" customHeight="1" x14ac:dyDescent="0.2">
      <c r="A12" s="159">
        <v>8</v>
      </c>
      <c r="B12" s="162" t="s">
        <v>690</v>
      </c>
      <c r="C12" s="427">
        <v>6</v>
      </c>
      <c r="D12" s="428">
        <v>3344839.0792999999</v>
      </c>
      <c r="E12" s="156">
        <f t="shared" si="0"/>
        <v>2.6025509488835956</v>
      </c>
      <c r="F12" s="157"/>
      <c r="G12" s="158"/>
    </row>
    <row r="13" spans="1:7" ht="13.5" customHeight="1" x14ac:dyDescent="0.2">
      <c r="A13" s="159">
        <v>9</v>
      </c>
      <c r="B13" s="161" t="s">
        <v>691</v>
      </c>
      <c r="C13" s="432">
        <v>10515</v>
      </c>
      <c r="D13" s="430">
        <v>1828659.44389794</v>
      </c>
      <c r="E13" s="156">
        <f t="shared" si="0"/>
        <v>1.4228425517850392</v>
      </c>
      <c r="F13" s="157"/>
      <c r="G13" s="158"/>
    </row>
    <row r="14" spans="1:7" ht="13.5" customHeight="1" x14ac:dyDescent="0.2">
      <c r="A14" s="159">
        <v>10</v>
      </c>
      <c r="B14" s="161" t="s">
        <v>319</v>
      </c>
      <c r="C14" s="427">
        <v>2</v>
      </c>
      <c r="D14" s="428">
        <v>1324262.5959999999</v>
      </c>
      <c r="E14" s="156">
        <f t="shared" si="0"/>
        <v>1.0303816698147765</v>
      </c>
      <c r="F14" s="157"/>
      <c r="G14" s="158"/>
    </row>
    <row r="15" spans="1:7" ht="13.5" customHeight="1" x14ac:dyDescent="0.2">
      <c r="A15" s="159">
        <v>11</v>
      </c>
      <c r="B15" s="161" t="s">
        <v>692</v>
      </c>
      <c r="C15" s="427">
        <v>207</v>
      </c>
      <c r="D15" s="428">
        <v>536876.87499999977</v>
      </c>
      <c r="E15" s="156">
        <f t="shared" si="0"/>
        <v>0.41773292745590684</v>
      </c>
      <c r="F15" s="157"/>
      <c r="G15" s="158"/>
    </row>
    <row r="16" spans="1:7" ht="13.5" customHeight="1" x14ac:dyDescent="0.2">
      <c r="A16" s="159">
        <v>12</v>
      </c>
      <c r="B16" s="161" t="s">
        <v>693</v>
      </c>
      <c r="C16" s="427">
        <v>39</v>
      </c>
      <c r="D16" s="428">
        <v>340400</v>
      </c>
      <c r="E16" s="156">
        <f t="shared" si="0"/>
        <v>0.2648582852557968</v>
      </c>
      <c r="F16" s="157"/>
      <c r="G16" s="158"/>
    </row>
    <row r="17" spans="1:8" ht="13.5" customHeight="1" x14ac:dyDescent="0.2">
      <c r="A17" s="159">
        <v>13</v>
      </c>
      <c r="B17" s="161" t="s">
        <v>321</v>
      </c>
      <c r="C17" s="427">
        <v>84</v>
      </c>
      <c r="D17" s="428">
        <v>108002.36789999998</v>
      </c>
      <c r="E17" s="156">
        <f t="shared" si="0"/>
        <v>8.4034435856520873E-2</v>
      </c>
      <c r="F17" s="157"/>
      <c r="G17" s="158"/>
    </row>
    <row r="18" spans="1:8" ht="13.5" customHeight="1" x14ac:dyDescent="0.2">
      <c r="A18" s="159">
        <v>14</v>
      </c>
      <c r="B18" s="161" t="s">
        <v>320</v>
      </c>
      <c r="C18" s="427">
        <v>6</v>
      </c>
      <c r="D18" s="431">
        <v>98077.037000000011</v>
      </c>
      <c r="E18" s="156">
        <f t="shared" si="0"/>
        <v>7.6311738668593823E-2</v>
      </c>
      <c r="F18" s="157"/>
      <c r="G18" s="158"/>
    </row>
    <row r="19" spans="1:8" ht="13.5" customHeight="1" x14ac:dyDescent="0.2">
      <c r="A19" s="159">
        <v>15</v>
      </c>
      <c r="B19" s="161" t="s">
        <v>763</v>
      </c>
      <c r="C19" s="427">
        <v>42</v>
      </c>
      <c r="D19" s="428">
        <v>59538.491000000009</v>
      </c>
      <c r="E19" s="156">
        <f t="shared" si="0"/>
        <v>4.6325683410627767E-2</v>
      </c>
      <c r="F19" s="157"/>
      <c r="G19" s="158"/>
    </row>
    <row r="20" spans="1:8" ht="13.5" customHeight="1" x14ac:dyDescent="0.2">
      <c r="A20" s="159">
        <v>16</v>
      </c>
      <c r="B20" s="163" t="s">
        <v>323</v>
      </c>
      <c r="C20" s="427">
        <v>3</v>
      </c>
      <c r="D20" s="431">
        <v>22324.190500000001</v>
      </c>
      <c r="E20" s="156">
        <f t="shared" si="0"/>
        <v>1.7369996520428168E-2</v>
      </c>
      <c r="F20" s="157"/>
      <c r="G20" s="158"/>
    </row>
    <row r="21" spans="1:8" ht="13.5" customHeight="1" x14ac:dyDescent="0.2">
      <c r="A21" s="159">
        <v>17</v>
      </c>
      <c r="B21" s="163" t="s">
        <v>322</v>
      </c>
      <c r="C21" s="427">
        <v>156</v>
      </c>
      <c r="D21" s="431">
        <v>20941.576999999997</v>
      </c>
      <c r="E21" s="156">
        <f t="shared" si="0"/>
        <v>1.6294213204383762E-2</v>
      </c>
      <c r="F21" s="157"/>
      <c r="G21" s="158"/>
    </row>
    <row r="22" spans="1:8" ht="13.5" customHeight="1" x14ac:dyDescent="0.2">
      <c r="A22" s="159">
        <v>18</v>
      </c>
      <c r="B22" s="163" t="s">
        <v>755</v>
      </c>
      <c r="C22" s="427">
        <v>2</v>
      </c>
      <c r="D22" s="431">
        <v>5191.6973999999991</v>
      </c>
      <c r="E22" s="156">
        <f t="shared" si="0"/>
        <v>4.039553674885365E-3</v>
      </c>
      <c r="F22" s="157"/>
      <c r="G22" s="158"/>
    </row>
    <row r="23" spans="1:8" ht="31.5" customHeight="1" x14ac:dyDescent="0.25">
      <c r="A23" s="159">
        <v>19</v>
      </c>
      <c r="B23" s="163" t="s">
        <v>324</v>
      </c>
      <c r="C23" s="434">
        <v>53</v>
      </c>
      <c r="D23" s="431">
        <v>4749.47</v>
      </c>
      <c r="E23" s="156">
        <f t="shared" si="0"/>
        <v>3.6954655701346923E-3</v>
      </c>
      <c r="F23" s="157"/>
      <c r="G23" s="158"/>
      <c r="H23" s="164"/>
    </row>
    <row r="24" spans="1:8" ht="13.5" customHeight="1" x14ac:dyDescent="0.2">
      <c r="A24" s="1186" t="s">
        <v>0</v>
      </c>
      <c r="B24" s="1186"/>
      <c r="C24" s="165">
        <f>SUM(C5:C23)</f>
        <v>12478</v>
      </c>
      <c r="D24" s="166" t="s">
        <v>325</v>
      </c>
      <c r="E24" s="167" t="s">
        <v>325</v>
      </c>
    </row>
    <row r="25" spans="1:8" ht="13.5" customHeight="1" x14ac:dyDescent="0.2"/>
    <row r="26" spans="1:8" ht="13.5" customHeight="1" x14ac:dyDescent="0.2">
      <c r="C26" s="1187" t="s">
        <v>326</v>
      </c>
      <c r="D26" s="1187"/>
      <c r="E26" s="168">
        <v>128521560</v>
      </c>
    </row>
    <row r="27" spans="1:8" ht="13.5" customHeight="1" x14ac:dyDescent="0.2"/>
    <row r="28" spans="1:8" s="169" customFormat="1" ht="13.5" customHeight="1" x14ac:dyDescent="0.25">
      <c r="A28" s="1188" t="s">
        <v>466</v>
      </c>
      <c r="B28" s="1188"/>
      <c r="C28" s="1188"/>
      <c r="D28" s="1188"/>
      <c r="E28" s="1188"/>
    </row>
    <row r="29" spans="1:8" s="169" customFormat="1" ht="13.5" customHeight="1" x14ac:dyDescent="0.25">
      <c r="A29" s="1189" t="s">
        <v>364</v>
      </c>
      <c r="B29" s="1189"/>
      <c r="C29" s="1189"/>
      <c r="D29" s="1189"/>
      <c r="E29" s="1189"/>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1D6B-CC3A-4D21-9A77-D87AE4881F7D}">
  <sheetPr codeName="Hoja22">
    <tabColor rgb="FF002060"/>
  </sheetPr>
  <dimension ref="A1:P63"/>
  <sheetViews>
    <sheetView showGridLines="0" view="pageBreakPreview" zoomScaleNormal="145" zoomScaleSheetLayoutView="100" workbookViewId="0"/>
  </sheetViews>
  <sheetFormatPr baseColWidth="10" defaultColWidth="14.42578125" defaultRowHeight="15" customHeight="1" x14ac:dyDescent="0.25"/>
  <cols>
    <col min="1" max="1" width="15.42578125" style="4" customWidth="1"/>
    <col min="2" max="7" width="19.42578125" style="4" customWidth="1"/>
    <col min="8" max="8" width="3.7109375" style="4" customWidth="1"/>
    <col min="9" max="16384" width="14.42578125" style="4"/>
  </cols>
  <sheetData>
    <row r="1" spans="1:8" ht="14.25" customHeight="1" x14ac:dyDescent="0.25">
      <c r="A1" s="15" t="s">
        <v>192</v>
      </c>
      <c r="B1" s="16"/>
      <c r="C1" s="16"/>
      <c r="D1" s="16"/>
      <c r="E1" s="16"/>
      <c r="F1" s="16"/>
      <c r="G1" s="16"/>
      <c r="H1" s="17"/>
    </row>
    <row r="2" spans="1:8" ht="14.25" customHeight="1" x14ac:dyDescent="0.25">
      <c r="A2" s="18" t="s">
        <v>193</v>
      </c>
      <c r="B2" s="16"/>
      <c r="C2" s="16"/>
      <c r="D2" s="16"/>
      <c r="E2" s="16"/>
      <c r="F2" s="16"/>
      <c r="G2" s="16"/>
      <c r="H2" s="17"/>
    </row>
    <row r="3" spans="1:8" ht="14.25" customHeight="1" x14ac:dyDescent="0.25">
      <c r="A3" s="33"/>
      <c r="B3" s="16"/>
      <c r="C3" s="16"/>
      <c r="D3" s="16"/>
      <c r="E3" s="16"/>
      <c r="F3" s="16"/>
      <c r="G3" s="16"/>
      <c r="H3" s="17"/>
    </row>
    <row r="4" spans="1:8" ht="14.25" customHeight="1" x14ac:dyDescent="0.25">
      <c r="B4" s="1191" t="s">
        <v>356</v>
      </c>
      <c r="C4" s="1192"/>
      <c r="D4" s="1191" t="s">
        <v>357</v>
      </c>
      <c r="E4" s="1193"/>
      <c r="F4" s="1192"/>
      <c r="H4" s="17"/>
    </row>
    <row r="5" spans="1:8" ht="25.5" x14ac:dyDescent="0.25">
      <c r="A5" s="208" t="s">
        <v>179</v>
      </c>
      <c r="B5" s="209" t="s">
        <v>358</v>
      </c>
      <c r="C5" s="210" t="s">
        <v>359</v>
      </c>
      <c r="D5" s="211" t="s">
        <v>194</v>
      </c>
      <c r="E5" s="212" t="s">
        <v>195</v>
      </c>
      <c r="F5" s="210" t="s">
        <v>196</v>
      </c>
      <c r="G5" s="229" t="s">
        <v>197</v>
      </c>
      <c r="H5" s="17"/>
    </row>
    <row r="6" spans="1:8" ht="15.75" customHeight="1" x14ac:dyDescent="0.25">
      <c r="A6" s="213">
        <v>2011</v>
      </c>
      <c r="B6" s="214">
        <v>11258.100633303335</v>
      </c>
      <c r="C6" s="215">
        <v>848.10501724666676</v>
      </c>
      <c r="D6" s="216">
        <v>769.89173540999991</v>
      </c>
      <c r="E6" s="34">
        <v>70.678228960000013</v>
      </c>
      <c r="F6" s="217">
        <v>135.62538000999999</v>
      </c>
      <c r="G6" s="227">
        <f>SUM(B6:F6)</f>
        <v>13082.400994930002</v>
      </c>
      <c r="H6" s="17"/>
    </row>
    <row r="7" spans="1:8" ht="15.75" customHeight="1" x14ac:dyDescent="0.25">
      <c r="A7" s="218">
        <v>2012</v>
      </c>
      <c r="B7" s="219">
        <v>10633.010737273333</v>
      </c>
      <c r="C7" s="220">
        <v>959.38971412333342</v>
      </c>
      <c r="D7" s="221">
        <v>12.710895980000002</v>
      </c>
      <c r="E7" s="35">
        <v>571.671693</v>
      </c>
      <c r="F7" s="222">
        <v>941.66809807000004</v>
      </c>
      <c r="G7" s="227">
        <f t="shared" ref="G7:G18" si="0">SUM(B7:F7)</f>
        <v>13118.451138446668</v>
      </c>
      <c r="H7" s="17"/>
    </row>
    <row r="8" spans="1:8" ht="15.75" customHeight="1" x14ac:dyDescent="0.25">
      <c r="A8" s="218">
        <v>2013</v>
      </c>
      <c r="B8" s="219">
        <v>7180.5026837233354</v>
      </c>
      <c r="C8" s="220">
        <v>909.93890791666672</v>
      </c>
      <c r="D8" s="221">
        <v>11.910191030000002</v>
      </c>
      <c r="E8" s="35">
        <v>505.36539124000001</v>
      </c>
      <c r="F8" s="222">
        <v>809.47470207000003</v>
      </c>
      <c r="G8" s="227">
        <f t="shared" si="0"/>
        <v>9417.191875980001</v>
      </c>
      <c r="H8" s="17"/>
    </row>
    <row r="9" spans="1:8" ht="15.75" customHeight="1" x14ac:dyDescent="0.25">
      <c r="A9" s="218">
        <v>2014</v>
      </c>
      <c r="B9" s="219">
        <v>7429.513248946665</v>
      </c>
      <c r="C9" s="220">
        <v>858.45697333666658</v>
      </c>
      <c r="D9" s="221">
        <v>120.64048220000002</v>
      </c>
      <c r="E9" s="35">
        <v>528.97052714999995</v>
      </c>
      <c r="F9" s="222">
        <v>535.10678796000002</v>
      </c>
      <c r="G9" s="227">
        <f t="shared" si="0"/>
        <v>9472.6880195933318</v>
      </c>
      <c r="H9" s="17"/>
    </row>
    <row r="10" spans="1:8" ht="15.75" customHeight="1" x14ac:dyDescent="0.25">
      <c r="A10" s="218">
        <v>2015</v>
      </c>
      <c r="B10" s="219">
        <v>4349.4760720533341</v>
      </c>
      <c r="C10" s="220">
        <v>858.79159549999997</v>
      </c>
      <c r="D10" s="221">
        <v>198.70584102000001</v>
      </c>
      <c r="E10" s="35">
        <v>352.15950397999995</v>
      </c>
      <c r="F10" s="222">
        <v>344.16316689000001</v>
      </c>
      <c r="G10" s="227">
        <f t="shared" si="0"/>
        <v>6103.2961794433331</v>
      </c>
      <c r="H10" s="17"/>
    </row>
    <row r="11" spans="1:8" ht="15.75" customHeight="1" x14ac:dyDescent="0.25">
      <c r="A11" s="218">
        <v>2016</v>
      </c>
      <c r="B11" s="219">
        <v>4307.3186050900003</v>
      </c>
      <c r="C11" s="220">
        <v>863.04449062999993</v>
      </c>
      <c r="D11" s="221">
        <v>205.76194506000002</v>
      </c>
      <c r="E11" s="35">
        <v>519.57564901000001</v>
      </c>
      <c r="F11" s="222">
        <v>101.50299499</v>
      </c>
      <c r="G11" s="227">
        <f t="shared" si="0"/>
        <v>5997.20368478</v>
      </c>
      <c r="H11" s="17"/>
    </row>
    <row r="12" spans="1:8" ht="15.75" customHeight="1" x14ac:dyDescent="0.25">
      <c r="A12" s="218">
        <v>2017</v>
      </c>
      <c r="B12" s="219">
        <v>6989.7048184233336</v>
      </c>
      <c r="C12" s="220">
        <v>954.48218613666654</v>
      </c>
      <c r="D12" s="223">
        <v>260.90940907000004</v>
      </c>
      <c r="E12" s="36">
        <v>808.82568502999993</v>
      </c>
      <c r="F12" s="224">
        <v>66.167433000000003</v>
      </c>
      <c r="G12" s="227">
        <f t="shared" si="0"/>
        <v>9080.0895316599999</v>
      </c>
      <c r="H12" s="17"/>
    </row>
    <row r="13" spans="1:8" ht="15.75" customHeight="1" x14ac:dyDescent="0.25">
      <c r="A13" s="218">
        <v>2018</v>
      </c>
      <c r="B13" s="219">
        <v>9834.5093769933319</v>
      </c>
      <c r="C13" s="220">
        <v>1078.287105813333</v>
      </c>
      <c r="D13" s="223">
        <v>267.09274606999998</v>
      </c>
      <c r="E13" s="36">
        <v>980.06529021000017</v>
      </c>
      <c r="F13" s="224">
        <v>88.322952010000009</v>
      </c>
      <c r="G13" s="227">
        <f t="shared" si="0"/>
        <v>12248.277471096666</v>
      </c>
      <c r="H13" s="17"/>
    </row>
    <row r="14" spans="1:8" ht="15.75" customHeight="1" x14ac:dyDescent="0.25">
      <c r="A14" s="218">
        <v>2019</v>
      </c>
      <c r="B14" s="219">
        <v>8001.2218374399999</v>
      </c>
      <c r="C14" s="220">
        <v>1002.2354857866667</v>
      </c>
      <c r="D14" s="223">
        <v>586.45435012999997</v>
      </c>
      <c r="E14" s="36">
        <v>883.37402214999986</v>
      </c>
      <c r="F14" s="224">
        <v>40.147508939999994</v>
      </c>
      <c r="G14" s="227">
        <f t="shared" si="0"/>
        <v>10513.433204446665</v>
      </c>
      <c r="H14" s="37"/>
    </row>
    <row r="15" spans="1:8" ht="15.75" customHeight="1" x14ac:dyDescent="0.25">
      <c r="A15" s="218">
        <v>2020</v>
      </c>
      <c r="B15" s="225">
        <v>5907.6828946833348</v>
      </c>
      <c r="C15" s="226">
        <v>890.71262221666677</v>
      </c>
      <c r="D15" s="223">
        <v>314.16726409999995</v>
      </c>
      <c r="E15" s="36">
        <v>888.78350480999995</v>
      </c>
      <c r="F15" s="224">
        <v>15.567802</v>
      </c>
      <c r="G15" s="227">
        <f t="shared" si="0"/>
        <v>8016.9140878100006</v>
      </c>
      <c r="H15" s="37"/>
    </row>
    <row r="16" spans="1:8" ht="15.75" customHeight="1" x14ac:dyDescent="0.25">
      <c r="A16" s="218">
        <v>2021</v>
      </c>
      <c r="B16" s="225">
        <v>19510.442165120003</v>
      </c>
      <c r="C16" s="226">
        <v>1203.1401081399999</v>
      </c>
      <c r="D16" s="223">
        <v>931.25443990999997</v>
      </c>
      <c r="E16" s="36">
        <v>2640.7105051200001</v>
      </c>
      <c r="F16" s="224">
        <v>199.02469897</v>
      </c>
      <c r="G16" s="227">
        <f t="shared" si="0"/>
        <v>24484.571917260004</v>
      </c>
      <c r="H16" s="37"/>
    </row>
    <row r="17" spans="1:8" ht="15.75" customHeight="1" x14ac:dyDescent="0.25">
      <c r="A17" s="218">
        <v>2022</v>
      </c>
      <c r="B17" s="225">
        <v>19758.79957915</v>
      </c>
      <c r="C17" s="226">
        <v>1456.4083623700001</v>
      </c>
      <c r="D17" s="223">
        <v>137.44492905000001</v>
      </c>
      <c r="E17" s="36">
        <v>2065.01986476</v>
      </c>
      <c r="F17" s="224">
        <v>168.29394698000002</v>
      </c>
      <c r="G17" s="227">
        <f t="shared" si="0"/>
        <v>23585.966682310001</v>
      </c>
      <c r="H17" s="37"/>
    </row>
    <row r="18" spans="1:8" ht="15.75" customHeight="1" x14ac:dyDescent="0.25">
      <c r="A18" s="218">
        <v>2023</v>
      </c>
      <c r="B18" s="225">
        <v>12654.83073525</v>
      </c>
      <c r="C18" s="226">
        <v>1461.7796933699999</v>
      </c>
      <c r="D18" s="223">
        <v>171.31813101000003</v>
      </c>
      <c r="E18" s="36">
        <v>1767.8177508400001</v>
      </c>
      <c r="F18" s="224">
        <v>55.854562010000002</v>
      </c>
      <c r="G18" s="227">
        <f t="shared" si="0"/>
        <v>16111.600872479999</v>
      </c>
      <c r="H18" s="37"/>
    </row>
    <row r="19" spans="1:8" ht="15.75" customHeight="1" x14ac:dyDescent="0.25">
      <c r="A19" s="218">
        <v>2024</v>
      </c>
      <c r="B19" s="225">
        <v>14870.462578539997</v>
      </c>
      <c r="C19" s="226">
        <v>1465.3295385400002</v>
      </c>
      <c r="D19" s="223">
        <v>162.09542909000001</v>
      </c>
      <c r="E19" s="36">
        <v>1868.4287541799999</v>
      </c>
      <c r="F19" s="224">
        <v>17.26681202</v>
      </c>
      <c r="G19" s="227">
        <f>SUM(B19:F19)</f>
        <v>18383.583112369997</v>
      </c>
      <c r="H19" s="37"/>
    </row>
    <row r="20" spans="1:8" ht="15.75" customHeight="1" x14ac:dyDescent="0.25">
      <c r="A20" s="218">
        <v>2025</v>
      </c>
      <c r="B20" s="225">
        <v>21861.398470650001</v>
      </c>
      <c r="C20" s="226">
        <v>1629.2344781800002</v>
      </c>
      <c r="D20" s="223">
        <v>135.81683192999998</v>
      </c>
      <c r="E20" s="36">
        <v>2248.6484580800002</v>
      </c>
      <c r="F20" s="224">
        <v>136.39337</v>
      </c>
      <c r="G20" s="227">
        <f>SUM(B20:F20)</f>
        <v>26011.491608840002</v>
      </c>
      <c r="H20" s="37"/>
    </row>
    <row r="21" spans="1:8" s="452" customFormat="1" ht="27.75" customHeight="1" x14ac:dyDescent="0.25">
      <c r="A21" s="446" t="s">
        <v>892</v>
      </c>
      <c r="B21" s="447">
        <f>SUM(B22:B28)</f>
        <v>21607.073241950002</v>
      </c>
      <c r="C21" s="448">
        <f>SUM(C22:C28)</f>
        <v>1096.5484627799999</v>
      </c>
      <c r="D21" s="449">
        <f>SUM(D22:D28)</f>
        <v>97.799725979999991</v>
      </c>
      <c r="E21" s="657">
        <f>SUM(E22:E28)</f>
        <v>2131.88490796</v>
      </c>
      <c r="F21" s="473">
        <f>SUM(F22:F28)</f>
        <v>172.79434401000003</v>
      </c>
      <c r="G21" s="450">
        <f>SUM(B21:F21)</f>
        <v>25106.10068268</v>
      </c>
      <c r="H21" s="451"/>
    </row>
    <row r="22" spans="1:8" s="452" customFormat="1" ht="14.25" customHeight="1" x14ac:dyDescent="0.25">
      <c r="A22" s="634" t="s">
        <v>180</v>
      </c>
      <c r="B22" s="635">
        <v>1804.53618166</v>
      </c>
      <c r="C22" s="636">
        <v>159.35019399999999</v>
      </c>
      <c r="D22" s="637">
        <v>22.62562299</v>
      </c>
      <c r="E22" s="638">
        <v>2.9905000000000001E-2</v>
      </c>
      <c r="F22" s="639">
        <v>0</v>
      </c>
      <c r="G22" s="640">
        <f t="shared" ref="G22:G28" si="1">SUM(B22:F22)</f>
        <v>1986.54190365</v>
      </c>
      <c r="H22" s="451"/>
    </row>
    <row r="23" spans="1:8" s="452" customFormat="1" ht="14.25" customHeight="1" x14ac:dyDescent="0.25">
      <c r="A23" s="658" t="s">
        <v>181</v>
      </c>
      <c r="B23" s="659">
        <v>2086.0456583199998</v>
      </c>
      <c r="C23" s="660">
        <v>147.24255995999999</v>
      </c>
      <c r="D23" s="661">
        <v>13.34290996</v>
      </c>
      <c r="E23" s="39">
        <v>550.11535488000004</v>
      </c>
      <c r="F23" s="662">
        <v>56.910204020000002</v>
      </c>
      <c r="G23" s="227">
        <f t="shared" si="1"/>
        <v>2853.6566871399996</v>
      </c>
      <c r="H23" s="451"/>
    </row>
    <row r="24" spans="1:8" s="452" customFormat="1" ht="14.25" customHeight="1" x14ac:dyDescent="0.25">
      <c r="A24" s="658" t="s">
        <v>771</v>
      </c>
      <c r="B24" s="659">
        <v>3632.46062583</v>
      </c>
      <c r="C24" s="660">
        <v>151.3983096</v>
      </c>
      <c r="D24" s="661">
        <v>0.53689100000000001</v>
      </c>
      <c r="E24" s="39">
        <v>294.54935498000003</v>
      </c>
      <c r="F24" s="662">
        <v>0</v>
      </c>
      <c r="G24" s="227">
        <f t="shared" si="1"/>
        <v>4078.9451814100003</v>
      </c>
      <c r="H24" s="451"/>
    </row>
    <row r="25" spans="1:8" s="452" customFormat="1" ht="14.25" customHeight="1" x14ac:dyDescent="0.25">
      <c r="A25" s="658" t="s">
        <v>825</v>
      </c>
      <c r="B25" s="659">
        <v>6128.9931275500003</v>
      </c>
      <c r="C25" s="660">
        <v>201.79930991999998</v>
      </c>
      <c r="D25" s="661">
        <v>21.165234000000002</v>
      </c>
      <c r="E25" s="39">
        <v>0.90212400000000004</v>
      </c>
      <c r="F25" s="662">
        <v>0</v>
      </c>
      <c r="G25" s="227">
        <f t="shared" si="1"/>
        <v>6352.8597954700008</v>
      </c>
      <c r="H25" s="451"/>
    </row>
    <row r="26" spans="1:8" s="452" customFormat="1" ht="14.25" customHeight="1" x14ac:dyDescent="0.25">
      <c r="A26" s="658" t="s">
        <v>829</v>
      </c>
      <c r="B26" s="775">
        <v>2759.6797826100001</v>
      </c>
      <c r="C26" s="776">
        <v>160.13588103999999</v>
      </c>
      <c r="D26" s="661">
        <v>12.94498802</v>
      </c>
      <c r="E26" s="39">
        <v>850.95945504999997</v>
      </c>
      <c r="F26" s="662">
        <v>115.88332699</v>
      </c>
      <c r="G26" s="227">
        <f t="shared" si="1"/>
        <v>3899.6034337100004</v>
      </c>
      <c r="H26" s="451"/>
    </row>
    <row r="27" spans="1:8" s="452" customFormat="1" ht="14.25" customHeight="1" x14ac:dyDescent="0.25">
      <c r="A27" s="658" t="s">
        <v>852</v>
      </c>
      <c r="B27" s="775">
        <v>3023.7206058800002</v>
      </c>
      <c r="C27" s="776">
        <v>142.06895947999999</v>
      </c>
      <c r="D27" s="661">
        <v>14.64809301</v>
      </c>
      <c r="E27" s="39">
        <v>435.32532605</v>
      </c>
      <c r="F27" s="1110">
        <v>3.5500000000000001E-4</v>
      </c>
      <c r="G27" s="227">
        <f t="shared" si="1"/>
        <v>3615.7633394200006</v>
      </c>
      <c r="H27" s="451"/>
    </row>
    <row r="28" spans="1:8" s="452" customFormat="1" ht="14.25" customHeight="1" x14ac:dyDescent="0.25">
      <c r="A28" s="641" t="s">
        <v>881</v>
      </c>
      <c r="B28" s="762">
        <v>2171.6372600999998</v>
      </c>
      <c r="C28" s="763">
        <v>134.55324877999999</v>
      </c>
      <c r="D28" s="642">
        <v>12.535987</v>
      </c>
      <c r="E28" s="1111">
        <v>3.388E-3</v>
      </c>
      <c r="F28" s="777">
        <v>4.5800000000000002E-4</v>
      </c>
      <c r="G28" s="643">
        <f t="shared" si="1"/>
        <v>2318.7303418800002</v>
      </c>
      <c r="H28" s="451"/>
    </row>
    <row r="29" spans="1:8" ht="14.25" customHeight="1" x14ac:dyDescent="0.25">
      <c r="A29" s="33"/>
      <c r="B29" s="231"/>
      <c r="C29" s="231"/>
      <c r="D29" s="39"/>
      <c r="E29" s="39"/>
      <c r="F29" s="232"/>
      <c r="G29" s="36"/>
      <c r="H29" s="38"/>
    </row>
    <row r="30" spans="1:8" ht="14.25" customHeight="1" x14ac:dyDescent="0.25">
      <c r="A30" s="1159" t="s">
        <v>859</v>
      </c>
      <c r="B30" s="1159"/>
      <c r="C30" s="1159"/>
      <c r="D30" s="1159"/>
      <c r="E30" s="1159"/>
      <c r="F30" s="1159"/>
      <c r="G30" s="1159"/>
      <c r="H30" s="38"/>
    </row>
    <row r="31" spans="1:8" ht="14.25" customHeight="1" x14ac:dyDescent="0.25">
      <c r="A31" s="6" t="s">
        <v>860</v>
      </c>
      <c r="B31" s="231">
        <v>1297.9639412399999</v>
      </c>
      <c r="C31" s="231">
        <v>117.0636073</v>
      </c>
      <c r="D31" s="39">
        <v>6.7082000000000003E-2</v>
      </c>
      <c r="E31" s="291">
        <v>0</v>
      </c>
      <c r="F31" s="39">
        <v>0</v>
      </c>
      <c r="G31" s="36">
        <f>SUM(B31:F31)</f>
        <v>1415.09463054</v>
      </c>
      <c r="H31" s="38"/>
    </row>
    <row r="32" spans="1:8" ht="14.25" customHeight="1" x14ac:dyDescent="0.25">
      <c r="A32" s="6" t="s">
        <v>861</v>
      </c>
      <c r="B32" s="764">
        <v>2171.6372600999998</v>
      </c>
      <c r="C32" s="764">
        <v>134.55324877999999</v>
      </c>
      <c r="D32" s="765">
        <v>12.535987</v>
      </c>
      <c r="E32" s="1112">
        <v>3.388E-3</v>
      </c>
      <c r="F32" s="778">
        <v>4.5800000000000002E-4</v>
      </c>
      <c r="G32" s="36">
        <f>SUM(B32:F32)</f>
        <v>2318.7303418800002</v>
      </c>
      <c r="H32" s="38"/>
    </row>
    <row r="33" spans="1:16" ht="14.25" customHeight="1" x14ac:dyDescent="0.25">
      <c r="A33" s="102" t="s">
        <v>243</v>
      </c>
      <c r="B33" s="233">
        <f t="shared" ref="B33:G33" si="2">B32/B31-1</f>
        <v>0.67311062434087554</v>
      </c>
      <c r="C33" s="233">
        <f t="shared" si="2"/>
        <v>0.1494028920121957</v>
      </c>
      <c r="D33" s="233" t="s">
        <v>214</v>
      </c>
      <c r="E33" s="233" t="s">
        <v>214</v>
      </c>
      <c r="F33" s="233" t="s">
        <v>214</v>
      </c>
      <c r="G33" s="233">
        <f t="shared" si="2"/>
        <v>0.63856910473554174</v>
      </c>
      <c r="H33" s="38"/>
    </row>
    <row r="34" spans="1:16" ht="14.25" customHeight="1" x14ac:dyDescent="0.25">
      <c r="A34" s="33"/>
      <c r="B34" s="474"/>
      <c r="C34" s="474"/>
      <c r="D34" s="39"/>
      <c r="E34" s="39"/>
      <c r="F34" s="232"/>
      <c r="G34" s="36"/>
      <c r="H34" s="38"/>
      <c r="I34" s="475"/>
      <c r="J34" s="476"/>
      <c r="K34" s="477"/>
      <c r="L34" s="477"/>
      <c r="M34" s="477"/>
      <c r="N34" s="478"/>
      <c r="O34" s="477"/>
      <c r="P34" s="477"/>
    </row>
    <row r="35" spans="1:16" ht="14.25" customHeight="1" x14ac:dyDescent="0.25">
      <c r="A35" s="1159" t="s">
        <v>906</v>
      </c>
      <c r="B35" s="1159"/>
      <c r="C35" s="1159"/>
      <c r="D35" s="1159"/>
      <c r="E35" s="1159"/>
      <c r="F35" s="1159"/>
      <c r="G35" s="1159"/>
      <c r="H35" s="38"/>
      <c r="I35" s="475"/>
      <c r="J35" s="476"/>
      <c r="K35" s="477"/>
      <c r="L35" s="477"/>
      <c r="M35" s="477"/>
      <c r="N35" s="478"/>
      <c r="O35" s="477"/>
      <c r="P35" s="477"/>
    </row>
    <row r="36" spans="1:16" ht="14.25" customHeight="1" x14ac:dyDescent="0.25">
      <c r="A36" s="6" t="s">
        <v>863</v>
      </c>
      <c r="B36" s="474">
        <v>12067.80691256</v>
      </c>
      <c r="C36" s="474">
        <v>894.94806096000025</v>
      </c>
      <c r="D36" s="39">
        <v>40.562007019999996</v>
      </c>
      <c r="E36" s="39">
        <v>1009.84047299</v>
      </c>
      <c r="F36" s="39">
        <v>54.24862701</v>
      </c>
      <c r="G36" s="36">
        <f>SUM(B36:F36)</f>
        <v>14067.406080539999</v>
      </c>
      <c r="H36" s="38"/>
      <c r="I36" s="475"/>
      <c r="J36" s="476"/>
      <c r="K36" s="477"/>
      <c r="L36" s="477"/>
      <c r="M36" s="477"/>
      <c r="N36" s="478"/>
      <c r="O36" s="477"/>
      <c r="P36" s="477"/>
    </row>
    <row r="37" spans="1:16" ht="14.25" customHeight="1" x14ac:dyDescent="0.25">
      <c r="A37" s="6" t="s">
        <v>864</v>
      </c>
      <c r="B37" s="766">
        <v>21607.073241950002</v>
      </c>
      <c r="C37" s="766">
        <v>1096.5484627799999</v>
      </c>
      <c r="D37" s="765">
        <v>97.799725979999991</v>
      </c>
      <c r="E37" s="767">
        <v>2131.88490796</v>
      </c>
      <c r="F37" s="765">
        <v>172.79434401000003</v>
      </c>
      <c r="G37" s="36">
        <f>SUM(B37:F37)</f>
        <v>25106.10068268</v>
      </c>
      <c r="H37" s="38"/>
      <c r="I37" s="475"/>
      <c r="J37" s="476"/>
      <c r="K37" s="477"/>
      <c r="L37" s="477"/>
      <c r="M37" s="477"/>
      <c r="N37" s="478"/>
      <c r="O37" s="477"/>
      <c r="P37" s="477"/>
    </row>
    <row r="38" spans="1:16" ht="14.25" customHeight="1" x14ac:dyDescent="0.25">
      <c r="A38" s="102" t="s">
        <v>243</v>
      </c>
      <c r="B38" s="233">
        <f t="shared" ref="B38:G38" si="3">B37/B36-1</f>
        <v>0.79047223729289806</v>
      </c>
      <c r="C38" s="233">
        <f t="shared" si="3"/>
        <v>0.22526491828335304</v>
      </c>
      <c r="D38" s="233">
        <f t="shared" si="3"/>
        <v>1.4111165389764286</v>
      </c>
      <c r="E38" s="233">
        <f t="shared" si="3"/>
        <v>1.1111105813057573</v>
      </c>
      <c r="F38" s="233">
        <f t="shared" si="3"/>
        <v>2.1852298119572269</v>
      </c>
      <c r="G38" s="233">
        <f t="shared" si="3"/>
        <v>0.78470007469324887</v>
      </c>
      <c r="H38" s="38"/>
      <c r="I38" s="475"/>
      <c r="J38" s="476"/>
      <c r="K38" s="477"/>
      <c r="L38" s="477"/>
      <c r="M38" s="477"/>
      <c r="N38" s="478"/>
      <c r="O38" s="477"/>
      <c r="P38" s="477"/>
    </row>
    <row r="39" spans="1:16" ht="14.25" customHeight="1" x14ac:dyDescent="0.25">
      <c r="A39" s="33"/>
      <c r="B39" s="474"/>
      <c r="C39" s="474"/>
      <c r="D39" s="39"/>
      <c r="E39" s="39"/>
      <c r="F39" s="232"/>
      <c r="G39" s="36"/>
      <c r="H39" s="38"/>
      <c r="I39" s="475"/>
      <c r="J39" s="476"/>
      <c r="K39" s="477"/>
      <c r="L39" s="477"/>
      <c r="M39" s="477"/>
      <c r="N39" s="478"/>
      <c r="O39" s="477"/>
      <c r="P39" s="477"/>
    </row>
    <row r="40" spans="1:16" ht="14.25" customHeight="1" x14ac:dyDescent="0.25">
      <c r="A40" s="234" t="s">
        <v>244</v>
      </c>
      <c r="B40" s="234"/>
      <c r="C40" s="234"/>
      <c r="D40" s="234"/>
      <c r="E40" s="234"/>
      <c r="F40" s="234"/>
      <c r="G40" s="234"/>
      <c r="H40" s="38"/>
    </row>
    <row r="41" spans="1:16" ht="14.25" customHeight="1" x14ac:dyDescent="0.25">
      <c r="A41" s="6" t="s">
        <v>849</v>
      </c>
      <c r="B41" s="765">
        <v>3023.7206058800002</v>
      </c>
      <c r="C41" s="765">
        <v>142.06895947999999</v>
      </c>
      <c r="D41" s="765">
        <v>14.64809301</v>
      </c>
      <c r="E41" s="768">
        <v>435.32532605</v>
      </c>
      <c r="F41" s="1113">
        <v>3.5500000000000001E-4</v>
      </c>
      <c r="G41" s="36">
        <f>SUM(B41:F41)</f>
        <v>3615.7633394200006</v>
      </c>
      <c r="H41" s="38"/>
    </row>
    <row r="42" spans="1:16" ht="14.25" customHeight="1" x14ac:dyDescent="0.25">
      <c r="A42" s="6" t="s">
        <v>861</v>
      </c>
      <c r="B42" s="768">
        <v>2171.6372600999998</v>
      </c>
      <c r="C42" s="768">
        <v>134.55324877999999</v>
      </c>
      <c r="D42" s="768">
        <v>12.535987</v>
      </c>
      <c r="E42" s="1114">
        <v>3.388E-3</v>
      </c>
      <c r="F42" s="779">
        <v>4.5800000000000002E-4</v>
      </c>
      <c r="G42" s="36">
        <f>SUM(B42:F42)</f>
        <v>2318.7303418800002</v>
      </c>
      <c r="H42" s="38"/>
    </row>
    <row r="43" spans="1:16" ht="14.25" customHeight="1" x14ac:dyDescent="0.25">
      <c r="A43" s="102" t="s">
        <v>243</v>
      </c>
      <c r="B43" s="235">
        <f>B42/B41-1</f>
        <v>-0.281799629278915</v>
      </c>
      <c r="C43" s="235">
        <f t="shared" ref="C43:G43" si="4">C42/C41-1</f>
        <v>-5.2901849408265922E-2</v>
      </c>
      <c r="D43" s="235">
        <f t="shared" si="4"/>
        <v>-0.14418982788804668</v>
      </c>
      <c r="E43" s="1115">
        <f t="shared" si="4"/>
        <v>-0.9999922173147362</v>
      </c>
      <c r="F43" s="235">
        <f t="shared" si="4"/>
        <v>0.29014084507042259</v>
      </c>
      <c r="G43" s="235">
        <f t="shared" si="4"/>
        <v>-0.35871623106507178</v>
      </c>
      <c r="H43" s="38"/>
    </row>
    <row r="44" spans="1:16" ht="14.25" customHeight="1" x14ac:dyDescent="0.25">
      <c r="A44" s="33"/>
      <c r="B44" s="231"/>
      <c r="C44" s="231"/>
      <c r="D44" s="39"/>
      <c r="E44" s="39"/>
      <c r="F44" s="232"/>
      <c r="G44" s="36"/>
      <c r="H44" s="38"/>
    </row>
    <row r="45" spans="1:16" ht="23.25" customHeight="1" x14ac:dyDescent="0.25">
      <c r="A45" s="1161" t="s">
        <v>198</v>
      </c>
      <c r="B45" s="1161"/>
      <c r="C45" s="1161"/>
      <c r="D45" s="1161"/>
      <c r="E45" s="1161"/>
      <c r="F45" s="1161"/>
      <c r="G45" s="1161"/>
      <c r="H45" s="42"/>
    </row>
    <row r="46" spans="1:16" ht="14.25" customHeight="1" x14ac:dyDescent="0.25">
      <c r="A46" s="40"/>
      <c r="B46" s="43"/>
      <c r="C46" s="44"/>
      <c r="D46" s="45"/>
      <c r="E46" s="46"/>
      <c r="F46" s="46"/>
      <c r="G46" s="46"/>
      <c r="H46" s="17"/>
    </row>
    <row r="47" spans="1:16" ht="14.25" customHeight="1" x14ac:dyDescent="0.25">
      <c r="A47" s="40"/>
      <c r="B47" s="43"/>
      <c r="C47" s="44"/>
      <c r="D47" s="45"/>
      <c r="E47" s="46"/>
      <c r="F47" s="46"/>
      <c r="G47" s="46"/>
      <c r="H47" s="17"/>
    </row>
    <row r="48" spans="1:16" ht="14.25" customHeight="1" x14ac:dyDescent="0.25">
      <c r="A48" s="40"/>
      <c r="B48" s="43"/>
      <c r="C48" s="44"/>
      <c r="D48" s="45"/>
      <c r="E48" s="46"/>
      <c r="F48" s="46"/>
      <c r="G48" s="46"/>
      <c r="H48" s="17"/>
    </row>
    <row r="49" spans="1:8" ht="14.25" customHeight="1" x14ac:dyDescent="0.25">
      <c r="A49" s="40"/>
      <c r="B49" s="43"/>
      <c r="C49" s="44"/>
      <c r="D49" s="45"/>
      <c r="E49" s="46"/>
      <c r="F49" s="46"/>
      <c r="G49" s="46"/>
      <c r="H49" s="17"/>
    </row>
    <row r="50" spans="1:8" ht="14.25" customHeight="1" x14ac:dyDescent="0.25">
      <c r="A50" s="40"/>
      <c r="B50" s="43"/>
      <c r="C50" s="44"/>
      <c r="D50" s="45"/>
      <c r="E50" s="46"/>
      <c r="F50" s="46"/>
      <c r="G50" s="46"/>
      <c r="H50" s="17"/>
    </row>
    <row r="51" spans="1:8" ht="14.25" customHeight="1" x14ac:dyDescent="0.25">
      <c r="A51" s="40"/>
      <c r="B51" s="43"/>
      <c r="C51" s="44"/>
      <c r="D51" s="45"/>
      <c r="E51" s="46"/>
      <c r="F51" s="46"/>
      <c r="G51" s="46"/>
      <c r="H51" s="17"/>
    </row>
    <row r="52" spans="1:8" ht="14.25" customHeight="1" x14ac:dyDescent="0.25">
      <c r="A52" s="40"/>
      <c r="B52" s="43"/>
      <c r="C52" s="44"/>
      <c r="D52" s="45"/>
      <c r="E52" s="46"/>
      <c r="F52" s="46"/>
      <c r="G52" s="46"/>
      <c r="H52" s="17"/>
    </row>
    <row r="53" spans="1:8" ht="14.25" customHeight="1" x14ac:dyDescent="0.25">
      <c r="A53" s="40"/>
      <c r="B53" s="45"/>
      <c r="C53" s="44"/>
      <c r="D53" s="45"/>
      <c r="E53" s="46"/>
      <c r="F53" s="46"/>
      <c r="G53" s="46"/>
      <c r="H53" s="17"/>
    </row>
    <row r="54" spans="1:8" ht="14.25" customHeight="1" x14ac:dyDescent="0.25">
      <c r="A54" s="40"/>
      <c r="B54" s="46"/>
      <c r="C54" s="44"/>
      <c r="D54" s="46"/>
      <c r="E54" s="46"/>
      <c r="F54" s="46"/>
      <c r="G54" s="46"/>
      <c r="H54" s="17"/>
    </row>
    <row r="55" spans="1:8" ht="14.25" customHeight="1" x14ac:dyDescent="0.25">
      <c r="A55" s="40"/>
      <c r="B55" s="46"/>
      <c r="C55" s="46"/>
      <c r="D55" s="46"/>
      <c r="E55" s="46"/>
      <c r="F55" s="46"/>
      <c r="G55" s="46"/>
      <c r="H55" s="17"/>
    </row>
    <row r="56" spans="1:8" ht="14.25" customHeight="1" x14ac:dyDescent="0.25">
      <c r="A56" s="40"/>
      <c r="B56" s="46"/>
      <c r="C56" s="46"/>
      <c r="D56" s="46"/>
      <c r="E56" s="46"/>
      <c r="F56" s="46"/>
      <c r="G56" s="46"/>
      <c r="H56" s="17"/>
    </row>
    <row r="57" spans="1:8" ht="14.25" customHeight="1" x14ac:dyDescent="0.25">
      <c r="A57" s="40"/>
      <c r="B57" s="46"/>
      <c r="C57" s="46"/>
      <c r="D57" s="46"/>
      <c r="E57" s="46"/>
      <c r="F57" s="46"/>
      <c r="G57" s="46"/>
      <c r="H57" s="17"/>
    </row>
    <row r="58" spans="1:8" ht="14.25" customHeight="1" x14ac:dyDescent="0.25">
      <c r="A58" s="40"/>
      <c r="B58" s="46"/>
      <c r="C58" s="46"/>
      <c r="D58" s="46"/>
      <c r="E58" s="46"/>
      <c r="F58" s="46"/>
      <c r="G58" s="46"/>
      <c r="H58" s="17"/>
    </row>
    <row r="59" spans="1:8" ht="14.25" customHeight="1" x14ac:dyDescent="0.25">
      <c r="A59" s="40"/>
      <c r="B59" s="46"/>
      <c r="C59" s="46"/>
      <c r="D59" s="46"/>
      <c r="E59" s="46"/>
      <c r="F59" s="46"/>
      <c r="G59" s="46"/>
      <c r="H59" s="17"/>
    </row>
    <row r="60" spans="1:8" ht="14.25" customHeight="1" x14ac:dyDescent="0.25">
      <c r="A60" s="40"/>
      <c r="B60" s="46"/>
      <c r="C60" s="46"/>
      <c r="D60" s="46"/>
      <c r="E60" s="46"/>
      <c r="F60" s="46"/>
      <c r="G60" s="46"/>
      <c r="H60" s="17"/>
    </row>
    <row r="61" spans="1:8" ht="14.25" customHeight="1" x14ac:dyDescent="0.25">
      <c r="A61" s="40"/>
      <c r="B61" s="41"/>
      <c r="C61" s="41"/>
      <c r="D61" s="41"/>
      <c r="E61" s="41"/>
      <c r="F61" s="41"/>
      <c r="G61" s="41"/>
      <c r="H61" s="38"/>
    </row>
    <row r="62" spans="1:8" ht="53.25" customHeight="1" x14ac:dyDescent="0.25">
      <c r="A62" s="1190" t="s">
        <v>907</v>
      </c>
      <c r="B62" s="1190"/>
      <c r="C62" s="1190"/>
      <c r="D62" s="1190"/>
      <c r="E62" s="1190"/>
      <c r="F62" s="1190"/>
      <c r="G62" s="1190"/>
      <c r="H62" s="47"/>
    </row>
    <row r="63" spans="1:8" ht="14.25" customHeight="1" x14ac:dyDescent="0.25">
      <c r="A63" s="40"/>
      <c r="B63" s="43"/>
      <c r="C63" s="48"/>
      <c r="D63" s="46"/>
      <c r="E63" s="46"/>
      <c r="F63" s="46"/>
      <c r="G63" s="46"/>
      <c r="H63" s="17"/>
    </row>
  </sheetData>
  <mergeCells count="6">
    <mergeCell ref="A62:G62"/>
    <mergeCell ref="B4:C4"/>
    <mergeCell ref="D4:F4"/>
    <mergeCell ref="A30:G30"/>
    <mergeCell ref="A35:G35"/>
    <mergeCell ref="A45:G45"/>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3999E-278D-4334-8B85-C6EE717A1B9B}">
  <sheetPr codeName="Hoja23">
    <tabColor rgb="FF002060"/>
  </sheetPr>
  <dimension ref="B2:J77"/>
  <sheetViews>
    <sheetView showGridLines="0" view="pageBreakPreview" zoomScaleNormal="100" zoomScaleSheetLayoutView="100" workbookViewId="0">
      <selection activeCell="B3" sqref="B3"/>
    </sheetView>
  </sheetViews>
  <sheetFormatPr baseColWidth="10" defaultColWidth="21.85546875" defaultRowHeight="15" x14ac:dyDescent="0.25"/>
  <cols>
    <col min="1" max="1" width="2.5703125" style="271" customWidth="1"/>
    <col min="2" max="3" width="15.85546875" style="271" customWidth="1"/>
    <col min="4" max="4" width="38.28515625" style="271" customWidth="1"/>
    <col min="5" max="5" width="32.42578125" style="271" customWidth="1"/>
    <col min="6" max="6" width="16.85546875" style="271" customWidth="1"/>
    <col min="7" max="7" width="18.5703125" style="271" customWidth="1"/>
    <col min="8" max="8" width="19.42578125" style="271" customWidth="1"/>
    <col min="9" max="9" width="21.85546875" style="271" customWidth="1"/>
    <col min="10" max="10" width="2.5703125" style="271" customWidth="1"/>
    <col min="11" max="16384" width="21.85546875" style="271"/>
  </cols>
  <sheetData>
    <row r="2" spans="2:9" ht="28.5" x14ac:dyDescent="0.25">
      <c r="B2" s="1194" t="s">
        <v>915</v>
      </c>
      <c r="C2" s="1194"/>
      <c r="D2" s="1194"/>
      <c r="E2" s="1194"/>
      <c r="F2" s="1194"/>
      <c r="G2" s="1194"/>
      <c r="H2" s="1194"/>
      <c r="I2" s="1194"/>
    </row>
    <row r="4" spans="2:9" ht="39.75" customHeight="1" thickBot="1" x14ac:dyDescent="0.3">
      <c r="B4" s="272" t="s">
        <v>368</v>
      </c>
      <c r="C4" s="272" t="s">
        <v>369</v>
      </c>
      <c r="D4" s="273" t="s">
        <v>7</v>
      </c>
      <c r="E4" s="273" t="s">
        <v>8</v>
      </c>
      <c r="F4" s="272" t="s">
        <v>166</v>
      </c>
      <c r="G4" s="272" t="s">
        <v>10</v>
      </c>
      <c r="H4" s="272" t="s">
        <v>83</v>
      </c>
      <c r="I4" s="272" t="s">
        <v>405</v>
      </c>
    </row>
    <row r="5" spans="2:9" ht="20.25" customHeight="1" thickBot="1" x14ac:dyDescent="0.3">
      <c r="B5" s="724" t="s">
        <v>371</v>
      </c>
      <c r="C5" s="724">
        <v>2024</v>
      </c>
      <c r="D5" s="725" t="s">
        <v>147</v>
      </c>
      <c r="E5" s="726" t="s">
        <v>148</v>
      </c>
      <c r="F5" s="724" t="s">
        <v>27</v>
      </c>
      <c r="G5" s="724" t="s">
        <v>2</v>
      </c>
      <c r="H5" s="724" t="s">
        <v>370</v>
      </c>
      <c r="I5" s="727">
        <v>1318.7470000000001</v>
      </c>
    </row>
    <row r="6" spans="2:9" ht="20.25" customHeight="1" thickTop="1" x14ac:dyDescent="0.25">
      <c r="B6" s="284" t="s">
        <v>372</v>
      </c>
      <c r="C6" s="284">
        <v>2024</v>
      </c>
      <c r="D6" s="282" t="s">
        <v>92</v>
      </c>
      <c r="E6" s="283" t="s">
        <v>93</v>
      </c>
      <c r="F6" s="284" t="s">
        <v>32</v>
      </c>
      <c r="G6" s="284" t="s">
        <v>1</v>
      </c>
      <c r="H6" s="284" t="s">
        <v>370</v>
      </c>
      <c r="I6" s="728">
        <v>1604</v>
      </c>
    </row>
    <row r="7" spans="2:9" ht="20.25" customHeight="1" thickBot="1" x14ac:dyDescent="0.3">
      <c r="B7" s="729" t="s">
        <v>640</v>
      </c>
      <c r="C7" s="729">
        <v>2026</v>
      </c>
      <c r="D7" s="730" t="s">
        <v>85</v>
      </c>
      <c r="E7" s="731" t="s">
        <v>34</v>
      </c>
      <c r="F7" s="732" t="s">
        <v>16</v>
      </c>
      <c r="G7" s="732" t="s">
        <v>3</v>
      </c>
      <c r="H7" s="732" t="s">
        <v>370</v>
      </c>
      <c r="I7" s="733">
        <v>130</v>
      </c>
    </row>
    <row r="8" spans="2:9" ht="20.25" customHeight="1" thickTop="1" x14ac:dyDescent="0.25">
      <c r="B8" s="277" t="s">
        <v>375</v>
      </c>
      <c r="C8" s="277">
        <v>2026</v>
      </c>
      <c r="D8" s="278" t="s">
        <v>149</v>
      </c>
      <c r="E8" s="279" t="s">
        <v>150</v>
      </c>
      <c r="F8" s="277" t="s">
        <v>24</v>
      </c>
      <c r="G8" s="277" t="s">
        <v>3</v>
      </c>
      <c r="H8" s="734" t="s">
        <v>370</v>
      </c>
      <c r="I8" s="735">
        <v>76.2</v>
      </c>
    </row>
    <row r="9" spans="2:9" ht="20.25" customHeight="1" x14ac:dyDescent="0.25">
      <c r="B9" s="274" t="s">
        <v>642</v>
      </c>
      <c r="C9" s="274">
        <v>2027</v>
      </c>
      <c r="D9" s="275" t="s">
        <v>156</v>
      </c>
      <c r="E9" s="276" t="s">
        <v>643</v>
      </c>
      <c r="F9" s="274" t="s">
        <v>19</v>
      </c>
      <c r="G9" s="274" t="s">
        <v>1</v>
      </c>
      <c r="H9" s="736" t="s">
        <v>370</v>
      </c>
      <c r="I9" s="737">
        <v>1805</v>
      </c>
    </row>
    <row r="10" spans="2:9" ht="20.25" customHeight="1" thickBot="1" x14ac:dyDescent="0.3">
      <c r="B10" s="738" t="s">
        <v>832</v>
      </c>
      <c r="C10" s="739">
        <v>2027</v>
      </c>
      <c r="D10" s="740" t="s">
        <v>387</v>
      </c>
      <c r="E10" s="741" t="s">
        <v>120</v>
      </c>
      <c r="F10" s="739" t="s">
        <v>36</v>
      </c>
      <c r="G10" s="739" t="s">
        <v>1</v>
      </c>
      <c r="H10" s="742" t="s">
        <v>370</v>
      </c>
      <c r="I10" s="743">
        <v>1753.278879</v>
      </c>
    </row>
    <row r="11" spans="2:9" ht="20.25" customHeight="1" thickTop="1" x14ac:dyDescent="0.25">
      <c r="B11" s="744" t="s">
        <v>833</v>
      </c>
      <c r="C11" s="744">
        <v>2026</v>
      </c>
      <c r="D11" s="282" t="s">
        <v>641</v>
      </c>
      <c r="E11" s="283" t="s">
        <v>40</v>
      </c>
      <c r="F11" s="284" t="s">
        <v>33</v>
      </c>
      <c r="G11" s="284" t="s">
        <v>241</v>
      </c>
      <c r="H11" s="744" t="s">
        <v>370</v>
      </c>
      <c r="I11" s="728">
        <v>293.5</v>
      </c>
    </row>
    <row r="12" spans="2:9" ht="20.25" customHeight="1" x14ac:dyDescent="0.25">
      <c r="B12" s="281" t="s">
        <v>644</v>
      </c>
      <c r="C12" s="284">
        <v>2026</v>
      </c>
      <c r="D12" s="282" t="s">
        <v>645</v>
      </c>
      <c r="E12" s="283" t="s">
        <v>646</v>
      </c>
      <c r="F12" s="284" t="s">
        <v>15</v>
      </c>
      <c r="G12" s="284" t="s">
        <v>4</v>
      </c>
      <c r="H12" s="744" t="s">
        <v>86</v>
      </c>
      <c r="I12" s="728">
        <v>118.08574900000001</v>
      </c>
    </row>
    <row r="13" spans="2:9" ht="20.25" customHeight="1" x14ac:dyDescent="0.25">
      <c r="B13" s="734" t="s">
        <v>834</v>
      </c>
      <c r="C13" s="734">
        <v>2026</v>
      </c>
      <c r="D13" s="278" t="s">
        <v>385</v>
      </c>
      <c r="E13" s="279" t="s">
        <v>386</v>
      </c>
      <c r="F13" s="277" t="s">
        <v>15</v>
      </c>
      <c r="G13" s="277" t="s">
        <v>1</v>
      </c>
      <c r="H13" s="734" t="s">
        <v>86</v>
      </c>
      <c r="I13" s="735">
        <v>502.47</v>
      </c>
    </row>
    <row r="14" spans="2:9" ht="20.25" customHeight="1" x14ac:dyDescent="0.25">
      <c r="B14" s="745" t="s">
        <v>835</v>
      </c>
      <c r="C14" s="277">
        <v>2026</v>
      </c>
      <c r="D14" s="278" t="s">
        <v>658</v>
      </c>
      <c r="E14" s="279" t="s">
        <v>659</v>
      </c>
      <c r="F14" s="277" t="s">
        <v>19</v>
      </c>
      <c r="G14" s="277" t="s">
        <v>2</v>
      </c>
      <c r="H14" s="734" t="s">
        <v>100</v>
      </c>
      <c r="I14" s="735">
        <v>428</v>
      </c>
    </row>
    <row r="15" spans="2:9" ht="20.25" customHeight="1" x14ac:dyDescent="0.25">
      <c r="B15" s="280" t="s">
        <v>647</v>
      </c>
      <c r="C15" s="277">
        <v>2026</v>
      </c>
      <c r="D15" s="278" t="s">
        <v>648</v>
      </c>
      <c r="E15" s="279" t="s">
        <v>649</v>
      </c>
      <c r="F15" s="277" t="s">
        <v>19</v>
      </c>
      <c r="G15" s="277" t="s">
        <v>1</v>
      </c>
      <c r="H15" s="744" t="s">
        <v>89</v>
      </c>
      <c r="I15" s="735">
        <v>2100</v>
      </c>
    </row>
    <row r="16" spans="2:9" ht="20.25" customHeight="1" x14ac:dyDescent="0.25">
      <c r="B16" s="734" t="s">
        <v>836</v>
      </c>
      <c r="C16" s="734">
        <v>2029</v>
      </c>
      <c r="D16" s="278" t="s">
        <v>373</v>
      </c>
      <c r="E16" s="279" t="s">
        <v>374</v>
      </c>
      <c r="F16" s="277" t="s">
        <v>32</v>
      </c>
      <c r="G16" s="277" t="s">
        <v>3</v>
      </c>
      <c r="H16" s="734" t="s">
        <v>89</v>
      </c>
      <c r="I16" s="735">
        <v>344.98774900000001</v>
      </c>
    </row>
    <row r="17" spans="2:9" ht="20.25" customHeight="1" thickBot="1" x14ac:dyDescent="0.3">
      <c r="B17" s="746" t="s">
        <v>837</v>
      </c>
      <c r="C17" s="746">
        <v>2029</v>
      </c>
      <c r="D17" s="730" t="s">
        <v>87</v>
      </c>
      <c r="E17" s="731" t="s">
        <v>88</v>
      </c>
      <c r="F17" s="732" t="s">
        <v>33</v>
      </c>
      <c r="G17" s="732" t="s">
        <v>4</v>
      </c>
      <c r="H17" s="746" t="s">
        <v>89</v>
      </c>
      <c r="I17" s="733">
        <v>579</v>
      </c>
    </row>
    <row r="18" spans="2:9" ht="20.25" customHeight="1" thickTop="1" x14ac:dyDescent="0.25">
      <c r="B18" s="747" t="s">
        <v>838</v>
      </c>
      <c r="C18" s="747">
        <v>2027</v>
      </c>
      <c r="D18" s="282" t="s">
        <v>839</v>
      </c>
      <c r="E18" s="283" t="s">
        <v>840</v>
      </c>
      <c r="F18" s="284" t="s">
        <v>28</v>
      </c>
      <c r="G18" s="284" t="s">
        <v>3</v>
      </c>
      <c r="H18" s="744" t="s">
        <v>100</v>
      </c>
      <c r="I18" s="728">
        <v>143</v>
      </c>
    </row>
    <row r="19" spans="2:9" ht="20.25" customHeight="1" x14ac:dyDescent="0.25">
      <c r="B19" s="747" t="s">
        <v>841</v>
      </c>
      <c r="C19" s="747">
        <v>2028</v>
      </c>
      <c r="D19" s="282" t="s">
        <v>842</v>
      </c>
      <c r="E19" s="283" t="s">
        <v>843</v>
      </c>
      <c r="F19" s="284" t="s">
        <v>15</v>
      </c>
      <c r="G19" s="284" t="s">
        <v>3</v>
      </c>
      <c r="H19" s="744" t="s">
        <v>100</v>
      </c>
      <c r="I19" s="748">
        <v>86</v>
      </c>
    </row>
    <row r="20" spans="2:9" ht="20.25" customHeight="1" x14ac:dyDescent="0.25">
      <c r="B20" s="747" t="s">
        <v>650</v>
      </c>
      <c r="C20" s="744">
        <v>2029</v>
      </c>
      <c r="D20" s="282" t="s">
        <v>132</v>
      </c>
      <c r="E20" s="283" t="s">
        <v>133</v>
      </c>
      <c r="F20" s="284" t="s">
        <v>39</v>
      </c>
      <c r="G20" s="284" t="s">
        <v>1</v>
      </c>
      <c r="H20" s="744" t="s">
        <v>86</v>
      </c>
      <c r="I20" s="748">
        <v>1800</v>
      </c>
    </row>
    <row r="21" spans="2:9" ht="20.25" customHeight="1" x14ac:dyDescent="0.25">
      <c r="B21" s="749" t="s">
        <v>650</v>
      </c>
      <c r="C21" s="736">
        <v>2029</v>
      </c>
      <c r="D21" s="275" t="s">
        <v>378</v>
      </c>
      <c r="E21" s="276" t="s">
        <v>379</v>
      </c>
      <c r="F21" s="274" t="s">
        <v>43</v>
      </c>
      <c r="G21" s="274" t="s">
        <v>1</v>
      </c>
      <c r="H21" s="736" t="s">
        <v>98</v>
      </c>
      <c r="I21" s="750">
        <v>510.47800000000001</v>
      </c>
    </row>
    <row r="22" spans="2:9" ht="20.25" customHeight="1" x14ac:dyDescent="0.25">
      <c r="B22" s="280" t="s">
        <v>651</v>
      </c>
      <c r="C22" s="277">
        <v>2029</v>
      </c>
      <c r="D22" s="278" t="s">
        <v>136</v>
      </c>
      <c r="E22" s="279" t="s">
        <v>137</v>
      </c>
      <c r="F22" s="277" t="s">
        <v>26</v>
      </c>
      <c r="G22" s="277" t="s">
        <v>1</v>
      </c>
      <c r="H22" s="734" t="s">
        <v>100</v>
      </c>
      <c r="I22" s="751">
        <v>655</v>
      </c>
    </row>
    <row r="23" spans="2:9" ht="20.25" customHeight="1" x14ac:dyDescent="0.25">
      <c r="B23" s="747" t="s">
        <v>838</v>
      </c>
      <c r="C23" s="747">
        <v>2029</v>
      </c>
      <c r="D23" s="282" t="s">
        <v>140</v>
      </c>
      <c r="E23" s="283" t="s">
        <v>141</v>
      </c>
      <c r="F23" s="284" t="s">
        <v>19</v>
      </c>
      <c r="G23" s="284" t="s">
        <v>5</v>
      </c>
      <c r="H23" s="744" t="s">
        <v>86</v>
      </c>
      <c r="I23" s="748">
        <v>1781.25</v>
      </c>
    </row>
    <row r="24" spans="2:9" ht="20.25" customHeight="1" thickBot="1" x14ac:dyDescent="0.3">
      <c r="B24" s="729" t="s">
        <v>652</v>
      </c>
      <c r="C24" s="732">
        <v>2031</v>
      </c>
      <c r="D24" s="730" t="s">
        <v>101</v>
      </c>
      <c r="E24" s="731" t="s">
        <v>102</v>
      </c>
      <c r="F24" s="732" t="s">
        <v>36</v>
      </c>
      <c r="G24" s="732" t="s">
        <v>1</v>
      </c>
      <c r="H24" s="746" t="s">
        <v>86</v>
      </c>
      <c r="I24" s="752">
        <v>1038.4079999999999</v>
      </c>
    </row>
    <row r="25" spans="2:9" ht="20.25" customHeight="1" thickTop="1" x14ac:dyDescent="0.25">
      <c r="B25" s="281" t="s">
        <v>653</v>
      </c>
      <c r="C25" s="744">
        <v>2035</v>
      </c>
      <c r="D25" s="282" t="s">
        <v>376</v>
      </c>
      <c r="E25" s="283" t="s">
        <v>151</v>
      </c>
      <c r="F25" s="284" t="s">
        <v>22</v>
      </c>
      <c r="G25" s="284" t="s">
        <v>377</v>
      </c>
      <c r="H25" s="744" t="s">
        <v>98</v>
      </c>
      <c r="I25" s="748">
        <v>597.88286723400199</v>
      </c>
    </row>
    <row r="26" spans="2:9" ht="20.25" customHeight="1" thickBot="1" x14ac:dyDescent="0.3">
      <c r="B26" s="729" t="s">
        <v>749</v>
      </c>
      <c r="C26" s="746" t="s">
        <v>104</v>
      </c>
      <c r="D26" s="730" t="s">
        <v>750</v>
      </c>
      <c r="E26" s="731" t="s">
        <v>134</v>
      </c>
      <c r="F26" s="732" t="s">
        <v>13</v>
      </c>
      <c r="G26" s="732" t="s">
        <v>1</v>
      </c>
      <c r="H26" s="746" t="s">
        <v>98</v>
      </c>
      <c r="I26" s="752">
        <v>1500</v>
      </c>
    </row>
    <row r="27" spans="2:9" ht="20.25" customHeight="1" thickTop="1" x14ac:dyDescent="0.25">
      <c r="B27" s="1195" t="s">
        <v>190</v>
      </c>
      <c r="C27" s="734">
        <v>2029</v>
      </c>
      <c r="D27" s="278" t="s">
        <v>97</v>
      </c>
      <c r="E27" s="279" t="s">
        <v>643</v>
      </c>
      <c r="F27" s="277" t="s">
        <v>26</v>
      </c>
      <c r="G27" s="277" t="s">
        <v>1</v>
      </c>
      <c r="H27" s="734" t="s">
        <v>98</v>
      </c>
      <c r="I27" s="751">
        <v>1354</v>
      </c>
    </row>
    <row r="28" spans="2:9" ht="20.25" customHeight="1" x14ac:dyDescent="0.25">
      <c r="B28" s="1196"/>
      <c r="C28" s="749">
        <v>2031</v>
      </c>
      <c r="D28" s="275" t="s">
        <v>99</v>
      </c>
      <c r="E28" s="276" t="s">
        <v>643</v>
      </c>
      <c r="F28" s="274" t="s">
        <v>36</v>
      </c>
      <c r="G28" s="274" t="s">
        <v>1</v>
      </c>
      <c r="H28" s="736" t="s">
        <v>100</v>
      </c>
      <c r="I28" s="750">
        <v>2600</v>
      </c>
    </row>
    <row r="29" spans="2:9" ht="20.25" customHeight="1" x14ac:dyDescent="0.25">
      <c r="B29" s="1196"/>
      <c r="C29" s="277">
        <v>2032</v>
      </c>
      <c r="D29" s="278" t="s">
        <v>103</v>
      </c>
      <c r="E29" s="279" t="s">
        <v>643</v>
      </c>
      <c r="F29" s="277" t="s">
        <v>22</v>
      </c>
      <c r="G29" s="277" t="s">
        <v>1</v>
      </c>
      <c r="H29" s="734" t="s">
        <v>98</v>
      </c>
      <c r="I29" s="751">
        <v>2500</v>
      </c>
    </row>
    <row r="30" spans="2:9" ht="20.25" customHeight="1" x14ac:dyDescent="0.25">
      <c r="B30" s="1196"/>
      <c r="C30" s="274" t="s">
        <v>104</v>
      </c>
      <c r="D30" s="275" t="s">
        <v>105</v>
      </c>
      <c r="E30" s="276" t="s">
        <v>106</v>
      </c>
      <c r="F30" s="274" t="s">
        <v>107</v>
      </c>
      <c r="G30" s="274" t="s">
        <v>188</v>
      </c>
      <c r="H30" s="736" t="s">
        <v>86</v>
      </c>
      <c r="I30" s="753">
        <v>450</v>
      </c>
    </row>
    <row r="31" spans="2:9" ht="20.25" customHeight="1" x14ac:dyDescent="0.25">
      <c r="B31" s="1196"/>
      <c r="C31" s="277" t="s">
        <v>104</v>
      </c>
      <c r="D31" s="278" t="s">
        <v>654</v>
      </c>
      <c r="E31" s="279" t="s">
        <v>655</v>
      </c>
      <c r="F31" s="277" t="s">
        <v>25</v>
      </c>
      <c r="G31" s="277" t="s">
        <v>1</v>
      </c>
      <c r="H31" s="734" t="s">
        <v>100</v>
      </c>
      <c r="I31" s="751">
        <v>93.3</v>
      </c>
    </row>
    <row r="32" spans="2:9" ht="20.25" customHeight="1" x14ac:dyDescent="0.25">
      <c r="B32" s="1196"/>
      <c r="C32" s="274" t="s">
        <v>104</v>
      </c>
      <c r="D32" s="275" t="s">
        <v>656</v>
      </c>
      <c r="E32" s="276" t="s">
        <v>657</v>
      </c>
      <c r="F32" s="274" t="s">
        <v>32</v>
      </c>
      <c r="G32" s="274" t="s">
        <v>1</v>
      </c>
      <c r="H32" s="736" t="s">
        <v>98</v>
      </c>
      <c r="I32" s="750">
        <v>362.15070800000001</v>
      </c>
    </row>
    <row r="33" spans="2:9" ht="20.25" customHeight="1" x14ac:dyDescent="0.25">
      <c r="B33" s="1196"/>
      <c r="C33" s="277" t="s">
        <v>104</v>
      </c>
      <c r="D33" s="278" t="s">
        <v>108</v>
      </c>
      <c r="E33" s="279" t="s">
        <v>643</v>
      </c>
      <c r="F33" s="277" t="s">
        <v>26</v>
      </c>
      <c r="G33" s="277" t="s">
        <v>1</v>
      </c>
      <c r="H33" s="734" t="s">
        <v>98</v>
      </c>
      <c r="I33" s="751">
        <v>604.99066900000003</v>
      </c>
    </row>
    <row r="34" spans="2:9" ht="20.25" customHeight="1" x14ac:dyDescent="0.25">
      <c r="B34" s="1196"/>
      <c r="C34" s="280" t="s">
        <v>104</v>
      </c>
      <c r="D34" s="278" t="s">
        <v>380</v>
      </c>
      <c r="E34" s="279" t="s">
        <v>381</v>
      </c>
      <c r="F34" s="277" t="s">
        <v>25</v>
      </c>
      <c r="G34" s="277" t="s">
        <v>4</v>
      </c>
      <c r="H34" s="734" t="s">
        <v>86</v>
      </c>
      <c r="I34" s="751">
        <v>167.487661</v>
      </c>
    </row>
    <row r="35" spans="2:9" ht="20.25" customHeight="1" x14ac:dyDescent="0.25">
      <c r="B35" s="1196"/>
      <c r="C35" s="274" t="s">
        <v>104</v>
      </c>
      <c r="D35" s="275" t="s">
        <v>109</v>
      </c>
      <c r="E35" s="276" t="s">
        <v>110</v>
      </c>
      <c r="F35" s="274" t="s">
        <v>32</v>
      </c>
      <c r="G35" s="274" t="s">
        <v>3</v>
      </c>
      <c r="H35" s="736" t="s">
        <v>86</v>
      </c>
      <c r="I35" s="753">
        <v>116.5</v>
      </c>
    </row>
    <row r="36" spans="2:9" ht="20.25" customHeight="1" x14ac:dyDescent="0.25">
      <c r="B36" s="1196"/>
      <c r="C36" s="277" t="s">
        <v>104</v>
      </c>
      <c r="D36" s="278" t="s">
        <v>660</v>
      </c>
      <c r="E36" s="279" t="s">
        <v>661</v>
      </c>
      <c r="F36" s="277" t="s">
        <v>26</v>
      </c>
      <c r="G36" s="277" t="s">
        <v>1</v>
      </c>
      <c r="H36" s="734" t="s">
        <v>100</v>
      </c>
      <c r="I36" s="751">
        <v>850</v>
      </c>
    </row>
    <row r="37" spans="2:9" ht="20.25" customHeight="1" x14ac:dyDescent="0.25">
      <c r="B37" s="1196"/>
      <c r="C37" s="274" t="s">
        <v>104</v>
      </c>
      <c r="D37" s="275" t="s">
        <v>662</v>
      </c>
      <c r="E37" s="276" t="s">
        <v>663</v>
      </c>
      <c r="F37" s="274" t="s">
        <v>25</v>
      </c>
      <c r="G37" s="274" t="s">
        <v>4</v>
      </c>
      <c r="H37" s="736" t="s">
        <v>100</v>
      </c>
      <c r="I37" s="753">
        <v>138</v>
      </c>
    </row>
    <row r="38" spans="2:9" ht="20.25" customHeight="1" x14ac:dyDescent="0.25">
      <c r="B38" s="1196"/>
      <c r="C38" s="277" t="s">
        <v>104</v>
      </c>
      <c r="D38" s="278" t="s">
        <v>664</v>
      </c>
      <c r="E38" s="279" t="s">
        <v>665</v>
      </c>
      <c r="F38" s="277" t="s">
        <v>43</v>
      </c>
      <c r="G38" s="277" t="s">
        <v>5</v>
      </c>
      <c r="H38" s="734" t="s">
        <v>86</v>
      </c>
      <c r="I38" s="751">
        <v>1867.6478650500001</v>
      </c>
    </row>
    <row r="39" spans="2:9" ht="20.25" customHeight="1" x14ac:dyDescent="0.25">
      <c r="B39" s="1196"/>
      <c r="C39" s="277" t="s">
        <v>104</v>
      </c>
      <c r="D39" s="278" t="s">
        <v>666</v>
      </c>
      <c r="E39" s="279" t="s">
        <v>667</v>
      </c>
      <c r="F39" s="277" t="s">
        <v>16</v>
      </c>
      <c r="G39" s="277" t="s">
        <v>1</v>
      </c>
      <c r="H39" s="734" t="s">
        <v>100</v>
      </c>
      <c r="I39" s="751">
        <v>235</v>
      </c>
    </row>
    <row r="40" spans="2:9" ht="20.25" customHeight="1" x14ac:dyDescent="0.25">
      <c r="B40" s="1196"/>
      <c r="C40" s="277" t="s">
        <v>104</v>
      </c>
      <c r="D40" s="278" t="s">
        <v>111</v>
      </c>
      <c r="E40" s="279" t="s">
        <v>382</v>
      </c>
      <c r="F40" s="277" t="s">
        <v>36</v>
      </c>
      <c r="G40" s="277" t="s">
        <v>1</v>
      </c>
      <c r="H40" s="734" t="s">
        <v>100</v>
      </c>
      <c r="I40" s="751">
        <v>250</v>
      </c>
    </row>
    <row r="41" spans="2:9" ht="20.25" customHeight="1" x14ac:dyDescent="0.25">
      <c r="B41" s="1196"/>
      <c r="C41" s="277" t="s">
        <v>104</v>
      </c>
      <c r="D41" s="278" t="s">
        <v>189</v>
      </c>
      <c r="E41" s="279" t="s">
        <v>113</v>
      </c>
      <c r="F41" s="277" t="s">
        <v>28</v>
      </c>
      <c r="G41" s="277" t="s">
        <v>1</v>
      </c>
      <c r="H41" s="734" t="s">
        <v>383</v>
      </c>
      <c r="I41" s="751">
        <v>140</v>
      </c>
    </row>
    <row r="42" spans="2:9" ht="20.25" customHeight="1" x14ac:dyDescent="0.25">
      <c r="B42" s="1196"/>
      <c r="C42" s="277" t="s">
        <v>104</v>
      </c>
      <c r="D42" s="278" t="s">
        <v>114</v>
      </c>
      <c r="E42" s="279" t="s">
        <v>115</v>
      </c>
      <c r="F42" s="277" t="s">
        <v>15</v>
      </c>
      <c r="G42" s="277" t="s">
        <v>3</v>
      </c>
      <c r="H42" s="734" t="s">
        <v>98</v>
      </c>
      <c r="I42" s="751">
        <v>382</v>
      </c>
    </row>
    <row r="43" spans="2:9" ht="20.25" customHeight="1" x14ac:dyDescent="0.25">
      <c r="B43" s="1196"/>
      <c r="C43" s="277" t="s">
        <v>104</v>
      </c>
      <c r="D43" s="278" t="s">
        <v>116</v>
      </c>
      <c r="E43" s="279" t="s">
        <v>117</v>
      </c>
      <c r="F43" s="277" t="s">
        <v>118</v>
      </c>
      <c r="G43" s="277" t="s">
        <v>1</v>
      </c>
      <c r="H43" s="734" t="s">
        <v>100</v>
      </c>
      <c r="I43" s="751">
        <v>2160.1999999999998</v>
      </c>
    </row>
    <row r="44" spans="2:9" ht="20.25" customHeight="1" x14ac:dyDescent="0.25">
      <c r="B44" s="1196"/>
      <c r="C44" s="277" t="s">
        <v>104</v>
      </c>
      <c r="D44" s="278" t="s">
        <v>119</v>
      </c>
      <c r="E44" s="279" t="s">
        <v>91</v>
      </c>
      <c r="F44" s="277" t="s">
        <v>18</v>
      </c>
      <c r="G44" s="277" t="s">
        <v>3</v>
      </c>
      <c r="H44" s="734" t="s">
        <v>98</v>
      </c>
      <c r="I44" s="751">
        <v>214</v>
      </c>
    </row>
    <row r="45" spans="2:9" ht="20.25" customHeight="1" x14ac:dyDescent="0.25">
      <c r="B45" s="1196"/>
      <c r="C45" s="277" t="s">
        <v>104</v>
      </c>
      <c r="D45" s="278" t="s">
        <v>121</v>
      </c>
      <c r="E45" s="279" t="s">
        <v>21</v>
      </c>
      <c r="F45" s="277" t="s">
        <v>22</v>
      </c>
      <c r="G45" s="277" t="s">
        <v>2</v>
      </c>
      <c r="H45" s="734" t="s">
        <v>86</v>
      </c>
      <c r="I45" s="751">
        <v>4800</v>
      </c>
    </row>
    <row r="46" spans="2:9" ht="20.25" customHeight="1" x14ac:dyDescent="0.25">
      <c r="B46" s="1196"/>
      <c r="C46" s="277" t="s">
        <v>104</v>
      </c>
      <c r="D46" s="278" t="s">
        <v>122</v>
      </c>
      <c r="E46" s="279" t="s">
        <v>112</v>
      </c>
      <c r="F46" s="277" t="s">
        <v>36</v>
      </c>
      <c r="G46" s="277" t="s">
        <v>1</v>
      </c>
      <c r="H46" s="734" t="s">
        <v>100</v>
      </c>
      <c r="I46" s="751">
        <v>1486</v>
      </c>
    </row>
    <row r="47" spans="2:9" ht="20.25" customHeight="1" x14ac:dyDescent="0.25">
      <c r="B47" s="1196"/>
      <c r="C47" s="277" t="s">
        <v>104</v>
      </c>
      <c r="D47" s="278" t="s">
        <v>123</v>
      </c>
      <c r="E47" s="279" t="s">
        <v>124</v>
      </c>
      <c r="F47" s="277" t="s">
        <v>19</v>
      </c>
      <c r="G47" s="277" t="s">
        <v>1</v>
      </c>
      <c r="H47" s="734" t="s">
        <v>98</v>
      </c>
      <c r="I47" s="751">
        <v>600</v>
      </c>
    </row>
    <row r="48" spans="2:9" ht="20.25" customHeight="1" x14ac:dyDescent="0.25">
      <c r="B48" s="1196"/>
      <c r="C48" s="277" t="s">
        <v>104</v>
      </c>
      <c r="D48" s="278" t="s">
        <v>125</v>
      </c>
      <c r="E48" s="279" t="s">
        <v>126</v>
      </c>
      <c r="F48" s="277" t="s">
        <v>22</v>
      </c>
      <c r="G48" s="277" t="s">
        <v>1</v>
      </c>
      <c r="H48" s="734" t="s">
        <v>100</v>
      </c>
      <c r="I48" s="751">
        <v>3500</v>
      </c>
    </row>
    <row r="49" spans="2:9" ht="20.25" customHeight="1" x14ac:dyDescent="0.25">
      <c r="B49" s="1196"/>
      <c r="C49" s="277" t="s">
        <v>104</v>
      </c>
      <c r="D49" s="278" t="s">
        <v>127</v>
      </c>
      <c r="E49" s="279" t="s">
        <v>128</v>
      </c>
      <c r="F49" s="277" t="s">
        <v>36</v>
      </c>
      <c r="G49" s="277" t="s">
        <v>1</v>
      </c>
      <c r="H49" s="734" t="s">
        <v>100</v>
      </c>
      <c r="I49" s="751">
        <v>1860</v>
      </c>
    </row>
    <row r="50" spans="2:9" ht="20.25" customHeight="1" x14ac:dyDescent="0.25">
      <c r="B50" s="1196"/>
      <c r="C50" s="274" t="s">
        <v>104</v>
      </c>
      <c r="D50" s="275" t="s">
        <v>129</v>
      </c>
      <c r="E50" s="276" t="s">
        <v>130</v>
      </c>
      <c r="F50" s="274" t="s">
        <v>36</v>
      </c>
      <c r="G50" s="274" t="s">
        <v>5</v>
      </c>
      <c r="H50" s="736" t="s">
        <v>100</v>
      </c>
      <c r="I50" s="753">
        <v>2900</v>
      </c>
    </row>
    <row r="51" spans="2:9" ht="20.25" customHeight="1" x14ac:dyDescent="0.25">
      <c r="B51" s="1196"/>
      <c r="C51" s="277" t="s">
        <v>104</v>
      </c>
      <c r="D51" s="278" t="s">
        <v>131</v>
      </c>
      <c r="E51" s="279" t="s">
        <v>91</v>
      </c>
      <c r="F51" s="277" t="s">
        <v>32</v>
      </c>
      <c r="G51" s="277" t="s">
        <v>3</v>
      </c>
      <c r="H51" s="734" t="s">
        <v>100</v>
      </c>
      <c r="I51" s="751">
        <v>585.10599999999999</v>
      </c>
    </row>
    <row r="52" spans="2:9" ht="20.25" customHeight="1" x14ac:dyDescent="0.25">
      <c r="B52" s="1196"/>
      <c r="C52" s="277" t="s">
        <v>104</v>
      </c>
      <c r="D52" s="278" t="s">
        <v>668</v>
      </c>
      <c r="E52" s="279" t="s">
        <v>669</v>
      </c>
      <c r="F52" s="277" t="s">
        <v>26</v>
      </c>
      <c r="G52" s="277" t="s">
        <v>1</v>
      </c>
      <c r="H52" s="734" t="s">
        <v>100</v>
      </c>
      <c r="I52" s="751">
        <v>482</v>
      </c>
    </row>
    <row r="53" spans="2:9" ht="20.25" customHeight="1" x14ac:dyDescent="0.25">
      <c r="B53" s="1196"/>
      <c r="C53" s="274" t="s">
        <v>104</v>
      </c>
      <c r="D53" s="275" t="s">
        <v>135</v>
      </c>
      <c r="E53" s="276" t="s">
        <v>384</v>
      </c>
      <c r="F53" s="274" t="s">
        <v>22</v>
      </c>
      <c r="G53" s="274" t="s">
        <v>1</v>
      </c>
      <c r="H53" s="736" t="s">
        <v>98</v>
      </c>
      <c r="I53" s="753">
        <v>2400</v>
      </c>
    </row>
    <row r="54" spans="2:9" ht="20.25" customHeight="1" x14ac:dyDescent="0.25">
      <c r="B54" s="1196"/>
      <c r="C54" s="277" t="s">
        <v>104</v>
      </c>
      <c r="D54" s="278" t="s">
        <v>90</v>
      </c>
      <c r="E54" s="279" t="s">
        <v>91</v>
      </c>
      <c r="F54" s="277" t="s">
        <v>32</v>
      </c>
      <c r="G54" s="277" t="s">
        <v>1</v>
      </c>
      <c r="H54" s="734" t="s">
        <v>86</v>
      </c>
      <c r="I54" s="751">
        <v>492.7</v>
      </c>
    </row>
    <row r="55" spans="2:9" ht="20.25" customHeight="1" x14ac:dyDescent="0.25">
      <c r="B55" s="1196"/>
      <c r="C55" s="274" t="s">
        <v>104</v>
      </c>
      <c r="D55" s="275" t="s">
        <v>138</v>
      </c>
      <c r="E55" s="276" t="s">
        <v>139</v>
      </c>
      <c r="F55" s="274" t="s">
        <v>33</v>
      </c>
      <c r="G55" s="274" t="s">
        <v>2</v>
      </c>
      <c r="H55" s="736" t="s">
        <v>100</v>
      </c>
      <c r="I55" s="753">
        <v>126</v>
      </c>
    </row>
    <row r="56" spans="2:9" ht="20.25" customHeight="1" x14ac:dyDescent="0.25">
      <c r="B56" s="1196"/>
      <c r="C56" s="277" t="s">
        <v>104</v>
      </c>
      <c r="D56" s="278" t="s">
        <v>670</v>
      </c>
      <c r="E56" s="279" t="s">
        <v>671</v>
      </c>
      <c r="F56" s="277" t="s">
        <v>16</v>
      </c>
      <c r="G56" s="277" t="s">
        <v>3</v>
      </c>
      <c r="H56" s="734" t="s">
        <v>86</v>
      </c>
      <c r="I56" s="751">
        <v>96.258949999999999</v>
      </c>
    </row>
    <row r="57" spans="2:9" ht="20.25" customHeight="1" x14ac:dyDescent="0.25">
      <c r="B57" s="1196"/>
      <c r="C57" s="274" t="s">
        <v>104</v>
      </c>
      <c r="D57" s="275" t="s">
        <v>672</v>
      </c>
      <c r="E57" s="276" t="s">
        <v>37</v>
      </c>
      <c r="F57" s="274" t="s">
        <v>39</v>
      </c>
      <c r="G57" s="274" t="s">
        <v>1</v>
      </c>
      <c r="H57" s="736" t="s">
        <v>100</v>
      </c>
      <c r="I57" s="753">
        <v>500</v>
      </c>
    </row>
    <row r="58" spans="2:9" ht="20.25" customHeight="1" x14ac:dyDescent="0.25">
      <c r="B58" s="1196"/>
      <c r="C58" s="277" t="s">
        <v>104</v>
      </c>
      <c r="D58" s="278" t="s">
        <v>673</v>
      </c>
      <c r="E58" s="279" t="s">
        <v>84</v>
      </c>
      <c r="F58" s="277" t="s">
        <v>25</v>
      </c>
      <c r="G58" s="277" t="s">
        <v>4</v>
      </c>
      <c r="H58" s="734" t="s">
        <v>100</v>
      </c>
      <c r="I58" s="751">
        <v>101</v>
      </c>
    </row>
    <row r="59" spans="2:9" ht="20.25" customHeight="1" x14ac:dyDescent="0.25">
      <c r="B59" s="1196"/>
      <c r="C59" s="274" t="s">
        <v>104</v>
      </c>
      <c r="D59" s="275" t="s">
        <v>674</v>
      </c>
      <c r="E59" s="276" t="s">
        <v>30</v>
      </c>
      <c r="F59" s="274" t="s">
        <v>27</v>
      </c>
      <c r="G59" s="274" t="s">
        <v>4</v>
      </c>
      <c r="H59" s="736" t="s">
        <v>100</v>
      </c>
      <c r="I59" s="753">
        <v>100</v>
      </c>
    </row>
    <row r="60" spans="2:9" ht="20.25" customHeight="1" x14ac:dyDescent="0.25">
      <c r="B60" s="1196"/>
      <c r="C60" s="277" t="s">
        <v>104</v>
      </c>
      <c r="D60" s="278" t="s">
        <v>675</v>
      </c>
      <c r="E60" s="279" t="s">
        <v>40</v>
      </c>
      <c r="F60" s="277" t="s">
        <v>42</v>
      </c>
      <c r="G60" s="277" t="s">
        <v>2</v>
      </c>
      <c r="H60" s="734" t="s">
        <v>89</v>
      </c>
      <c r="I60" s="751">
        <v>105.64497</v>
      </c>
    </row>
    <row r="61" spans="2:9" ht="20.25" customHeight="1" x14ac:dyDescent="0.25">
      <c r="B61" s="1196"/>
      <c r="C61" s="274" t="s">
        <v>104</v>
      </c>
      <c r="D61" s="275" t="s">
        <v>142</v>
      </c>
      <c r="E61" s="276" t="s">
        <v>143</v>
      </c>
      <c r="F61" s="274" t="s">
        <v>16</v>
      </c>
      <c r="G61" s="274" t="s">
        <v>1</v>
      </c>
      <c r="H61" s="736" t="s">
        <v>86</v>
      </c>
      <c r="I61" s="753">
        <v>410</v>
      </c>
    </row>
    <row r="62" spans="2:9" ht="20.25" customHeight="1" x14ac:dyDescent="0.25">
      <c r="B62" s="1196"/>
      <c r="C62" s="277" t="s">
        <v>104</v>
      </c>
      <c r="D62" s="278" t="s">
        <v>144</v>
      </c>
      <c r="E62" s="279" t="s">
        <v>676</v>
      </c>
      <c r="F62" s="277" t="s">
        <v>25</v>
      </c>
      <c r="G62" s="277" t="s">
        <v>1</v>
      </c>
      <c r="H62" s="734" t="s">
        <v>100</v>
      </c>
      <c r="I62" s="751">
        <v>654.9</v>
      </c>
    </row>
    <row r="63" spans="2:9" ht="20.25" customHeight="1" x14ac:dyDescent="0.25">
      <c r="B63" s="1196"/>
      <c r="C63" s="274" t="s">
        <v>104</v>
      </c>
      <c r="D63" s="275" t="s">
        <v>145</v>
      </c>
      <c r="E63" s="276" t="s">
        <v>146</v>
      </c>
      <c r="F63" s="274" t="s">
        <v>39</v>
      </c>
      <c r="G63" s="274" t="s">
        <v>1</v>
      </c>
      <c r="H63" s="736" t="s">
        <v>100</v>
      </c>
      <c r="I63" s="753">
        <v>1290</v>
      </c>
    </row>
    <row r="64" spans="2:9" ht="20.25" customHeight="1" x14ac:dyDescent="0.25">
      <c r="B64" s="1196"/>
      <c r="C64" s="277" t="s">
        <v>104</v>
      </c>
      <c r="D64" s="278" t="s">
        <v>677</v>
      </c>
      <c r="E64" s="279" t="s">
        <v>678</v>
      </c>
      <c r="F64" s="277" t="s">
        <v>13</v>
      </c>
      <c r="G64" s="277" t="s">
        <v>2</v>
      </c>
      <c r="H64" s="734" t="s">
        <v>100</v>
      </c>
      <c r="I64" s="751">
        <v>235</v>
      </c>
    </row>
    <row r="65" spans="2:10" ht="20.25" customHeight="1" x14ac:dyDescent="0.25">
      <c r="B65" s="1196"/>
      <c r="C65" s="274" t="s">
        <v>104</v>
      </c>
      <c r="D65" s="275" t="s">
        <v>679</v>
      </c>
      <c r="E65" s="276" t="s">
        <v>680</v>
      </c>
      <c r="F65" s="274" t="s">
        <v>15</v>
      </c>
      <c r="G65" s="274" t="s">
        <v>3</v>
      </c>
      <c r="H65" s="734" t="s">
        <v>100</v>
      </c>
      <c r="I65" s="753">
        <v>129.216736</v>
      </c>
    </row>
    <row r="66" spans="2:10" ht="20.25" customHeight="1" x14ac:dyDescent="0.25">
      <c r="B66" s="1196"/>
      <c r="C66" s="277" t="s">
        <v>104</v>
      </c>
      <c r="D66" s="278" t="s">
        <v>681</v>
      </c>
      <c r="E66" s="279" t="s">
        <v>682</v>
      </c>
      <c r="F66" s="277" t="s">
        <v>22</v>
      </c>
      <c r="G66" s="277" t="s">
        <v>2</v>
      </c>
      <c r="H66" s="734" t="s">
        <v>100</v>
      </c>
      <c r="I66" s="751">
        <v>288.60000000000002</v>
      </c>
    </row>
    <row r="67" spans="2:10" ht="20.25" customHeight="1" x14ac:dyDescent="0.25">
      <c r="B67" s="1196"/>
      <c r="C67" s="274" t="s">
        <v>104</v>
      </c>
      <c r="D67" s="275" t="s">
        <v>152</v>
      </c>
      <c r="E67" s="276" t="s">
        <v>153</v>
      </c>
      <c r="F67" s="274" t="s">
        <v>107</v>
      </c>
      <c r="G67" s="274" t="s">
        <v>1</v>
      </c>
      <c r="H67" s="734" t="s">
        <v>86</v>
      </c>
      <c r="I67" s="750">
        <v>2792</v>
      </c>
    </row>
    <row r="68" spans="2:10" ht="20.25" customHeight="1" x14ac:dyDescent="0.25">
      <c r="B68" s="1196"/>
      <c r="C68" s="277" t="s">
        <v>104</v>
      </c>
      <c r="D68" s="278" t="s">
        <v>154</v>
      </c>
      <c r="E68" s="279" t="s">
        <v>155</v>
      </c>
      <c r="F68" s="277" t="s">
        <v>32</v>
      </c>
      <c r="G68" s="277" t="s">
        <v>4</v>
      </c>
      <c r="H68" s="734" t="s">
        <v>86</v>
      </c>
      <c r="I68" s="751">
        <v>90.4</v>
      </c>
    </row>
    <row r="69" spans="2:10" ht="20.25" customHeight="1" x14ac:dyDescent="0.25">
      <c r="B69" s="1196"/>
      <c r="C69" s="274" t="s">
        <v>104</v>
      </c>
      <c r="D69" s="275" t="s">
        <v>94</v>
      </c>
      <c r="E69" s="276" t="s">
        <v>21</v>
      </c>
      <c r="F69" s="274" t="s">
        <v>22</v>
      </c>
      <c r="G69" s="274" t="s">
        <v>1</v>
      </c>
      <c r="H69" s="736" t="s">
        <v>89</v>
      </c>
      <c r="I69" s="753">
        <v>2500</v>
      </c>
    </row>
    <row r="70" spans="2:10" ht="20.25" customHeight="1" x14ac:dyDescent="0.25">
      <c r="B70" s="1196"/>
      <c r="C70" s="754" t="s">
        <v>104</v>
      </c>
      <c r="D70" s="755" t="s">
        <v>95</v>
      </c>
      <c r="E70" s="756" t="s">
        <v>96</v>
      </c>
      <c r="F70" s="757" t="s">
        <v>19</v>
      </c>
      <c r="G70" s="757" t="s">
        <v>1</v>
      </c>
      <c r="H70" s="758" t="s">
        <v>89</v>
      </c>
      <c r="I70" s="759">
        <v>1900</v>
      </c>
    </row>
    <row r="71" spans="2:10" ht="15.75" thickBot="1" x14ac:dyDescent="0.3">
      <c r="B71" s="285"/>
      <c r="C71" s="285"/>
      <c r="D71" s="285"/>
      <c r="E71" s="285"/>
      <c r="F71" s="285"/>
      <c r="G71" s="285"/>
      <c r="H71" s="285"/>
      <c r="I71" s="285"/>
    </row>
    <row r="72" spans="2:10" ht="15.75" thickBot="1" x14ac:dyDescent="0.3">
      <c r="B72" s="286" t="s">
        <v>0</v>
      </c>
      <c r="C72" s="287">
        <v>66</v>
      </c>
      <c r="D72" s="286" t="s">
        <v>157</v>
      </c>
      <c r="E72" s="286"/>
      <c r="F72" s="287"/>
      <c r="G72" s="287"/>
      <c r="H72" s="287"/>
      <c r="I72" s="760">
        <f>SUM(I5:I70)</f>
        <v>64075.391803284001</v>
      </c>
    </row>
    <row r="74" spans="2:10" ht="14.25" customHeight="1" x14ac:dyDescent="0.25">
      <c r="B74" s="489" t="s">
        <v>406</v>
      </c>
      <c r="C74" s="489"/>
      <c r="D74" s="489"/>
      <c r="E74" s="491"/>
      <c r="F74" s="489"/>
      <c r="G74" s="489"/>
      <c r="H74" s="489"/>
      <c r="I74" s="489"/>
    </row>
    <row r="75" spans="2:10" ht="28.5" customHeight="1" x14ac:dyDescent="0.25">
      <c r="B75" s="1197" t="s">
        <v>408</v>
      </c>
      <c r="C75" s="1197"/>
      <c r="D75" s="1197"/>
      <c r="E75" s="1197"/>
      <c r="F75" s="1197"/>
      <c r="G75" s="1197"/>
      <c r="H75" s="1197"/>
      <c r="I75" s="1197"/>
    </row>
    <row r="76" spans="2:10" ht="14.25" customHeight="1" x14ac:dyDescent="0.25">
      <c r="B76" s="490" t="s">
        <v>409</v>
      </c>
      <c r="C76" s="490"/>
      <c r="D76" s="490"/>
      <c r="E76" s="492"/>
      <c r="F76" s="490"/>
      <c r="G76" s="490"/>
      <c r="H76" s="490"/>
      <c r="I76" s="490"/>
    </row>
    <row r="77" spans="2:10" ht="26.25" customHeight="1" x14ac:dyDescent="0.25">
      <c r="B77" s="1198" t="s">
        <v>407</v>
      </c>
      <c r="C77" s="1198"/>
      <c r="D77" s="1198"/>
      <c r="E77" s="1198"/>
      <c r="F77" s="1198"/>
      <c r="G77" s="1198"/>
      <c r="H77" s="1198"/>
      <c r="I77" s="1198"/>
      <c r="J77" s="1198"/>
    </row>
  </sheetData>
  <mergeCells count="4">
    <mergeCell ref="B2:I2"/>
    <mergeCell ref="B27:B70"/>
    <mergeCell ref="B75:I75"/>
    <mergeCell ref="B77:J77"/>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80"/>
  <sheetViews>
    <sheetView showGridLines="0" tabSelected="1" view="pageBreakPreview" zoomScaleNormal="100" zoomScaleSheetLayoutView="100" workbookViewId="0">
      <selection activeCell="B2" sqref="B2:L2"/>
    </sheetView>
  </sheetViews>
  <sheetFormatPr baseColWidth="10" defaultColWidth="11.42578125" defaultRowHeight="15" x14ac:dyDescent="0.25"/>
  <cols>
    <col min="1" max="1" width="4.42578125" style="21" customWidth="1"/>
    <col min="2" max="2" width="14.140625" style="21" customWidth="1"/>
    <col min="3" max="3" width="27" style="21" bestFit="1" customWidth="1"/>
    <col min="4" max="4" width="42.5703125" style="21" customWidth="1"/>
    <col min="5" max="6" width="20.5703125" style="21" customWidth="1"/>
    <col min="7" max="7" width="13.28515625" style="21" customWidth="1"/>
    <col min="8" max="8" width="13.42578125" style="21" customWidth="1"/>
    <col min="9" max="9" width="20.28515625" style="21" bestFit="1" customWidth="1"/>
    <col min="10" max="10" width="26.28515625" style="21" bestFit="1" customWidth="1"/>
    <col min="11" max="11" width="34" style="21" bestFit="1" customWidth="1"/>
    <col min="12" max="12" width="22.42578125" style="22" bestFit="1" customWidth="1"/>
    <col min="13" max="13" width="3.5703125" style="22" customWidth="1"/>
    <col min="14" max="16384" width="11.42578125" style="21"/>
  </cols>
  <sheetData>
    <row r="2" spans="2:13" ht="28.5" customHeight="1" x14ac:dyDescent="0.25">
      <c r="B2" s="1209" t="s">
        <v>821</v>
      </c>
      <c r="C2" s="1209"/>
      <c r="D2" s="1209"/>
      <c r="E2" s="1209"/>
      <c r="F2" s="1209"/>
      <c r="G2" s="1209"/>
      <c r="H2" s="1209"/>
      <c r="I2" s="1209"/>
      <c r="J2" s="1209"/>
      <c r="K2" s="1209"/>
      <c r="L2" s="1209"/>
    </row>
    <row r="4" spans="2:13" s="23" customFormat="1" ht="48.75" customHeight="1" x14ac:dyDescent="0.25">
      <c r="B4" s="292" t="s">
        <v>6</v>
      </c>
      <c r="C4" s="292" t="s">
        <v>7</v>
      </c>
      <c r="D4" s="292" t="s">
        <v>8</v>
      </c>
      <c r="E4" s="292" t="s">
        <v>166</v>
      </c>
      <c r="F4" s="292" t="s">
        <v>9</v>
      </c>
      <c r="G4" s="292" t="s">
        <v>10</v>
      </c>
      <c r="H4" s="292" t="s">
        <v>11</v>
      </c>
      <c r="I4" s="292" t="s">
        <v>12</v>
      </c>
      <c r="J4" s="292" t="s">
        <v>549</v>
      </c>
      <c r="K4" s="292" t="s">
        <v>550</v>
      </c>
      <c r="L4" s="292" t="s">
        <v>167</v>
      </c>
      <c r="M4" s="24"/>
    </row>
    <row r="5" spans="2:13" s="23" customFormat="1" ht="15.75" customHeight="1" thickBot="1" x14ac:dyDescent="0.3">
      <c r="B5" s="24"/>
      <c r="C5" s="24"/>
      <c r="D5" s="24"/>
      <c r="E5" s="24"/>
      <c r="F5" s="24"/>
      <c r="G5" s="24"/>
      <c r="H5" s="24"/>
      <c r="I5" s="24"/>
      <c r="J5" s="24"/>
      <c r="L5" s="24"/>
      <c r="M5" s="24"/>
    </row>
    <row r="6" spans="2:13" ht="18" customHeight="1" thickTop="1" x14ac:dyDescent="0.25">
      <c r="B6" s="1200" t="s">
        <v>551</v>
      </c>
      <c r="C6" s="663" t="s">
        <v>552</v>
      </c>
      <c r="D6" s="664" t="s">
        <v>420</v>
      </c>
      <c r="E6" s="664" t="s">
        <v>27</v>
      </c>
      <c r="F6" s="664" t="s">
        <v>14</v>
      </c>
      <c r="G6" s="664" t="s">
        <v>1</v>
      </c>
      <c r="H6" s="665" t="s">
        <v>412</v>
      </c>
      <c r="I6" s="666">
        <v>45950</v>
      </c>
      <c r="J6" s="507" t="s">
        <v>215</v>
      </c>
      <c r="K6" s="507" t="s">
        <v>215</v>
      </c>
      <c r="L6" s="508">
        <v>1</v>
      </c>
    </row>
    <row r="7" spans="2:13" ht="18" customHeight="1" x14ac:dyDescent="0.25">
      <c r="B7" s="1201"/>
      <c r="C7" s="667" t="s">
        <v>554</v>
      </c>
      <c r="D7" s="668" t="s">
        <v>382</v>
      </c>
      <c r="E7" s="668" t="s">
        <v>36</v>
      </c>
      <c r="F7" s="668" t="s">
        <v>14</v>
      </c>
      <c r="G7" s="668" t="s">
        <v>1</v>
      </c>
      <c r="H7" s="669" t="s">
        <v>415</v>
      </c>
      <c r="I7" s="670">
        <v>45824</v>
      </c>
      <c r="J7" s="509" t="s">
        <v>215</v>
      </c>
      <c r="K7" s="509" t="s">
        <v>215</v>
      </c>
      <c r="L7" s="510">
        <v>21</v>
      </c>
    </row>
    <row r="8" spans="2:13" ht="18" customHeight="1" x14ac:dyDescent="0.25">
      <c r="B8" s="1201"/>
      <c r="C8" s="667" t="s">
        <v>774</v>
      </c>
      <c r="D8" s="668" t="s">
        <v>775</v>
      </c>
      <c r="E8" s="668" t="s">
        <v>42</v>
      </c>
      <c r="F8" s="668" t="s">
        <v>14</v>
      </c>
      <c r="G8" s="668" t="s">
        <v>2</v>
      </c>
      <c r="H8" s="669" t="s">
        <v>412</v>
      </c>
      <c r="I8" s="670" t="s">
        <v>553</v>
      </c>
      <c r="J8" s="670" t="s">
        <v>215</v>
      </c>
      <c r="K8" s="509" t="s">
        <v>215</v>
      </c>
      <c r="L8" s="510">
        <v>4.3106799999999996</v>
      </c>
    </row>
    <row r="9" spans="2:13" ht="18" customHeight="1" x14ac:dyDescent="0.25">
      <c r="B9" s="1201"/>
      <c r="C9" s="667" t="s">
        <v>174</v>
      </c>
      <c r="D9" s="668" t="s">
        <v>414</v>
      </c>
      <c r="E9" s="668" t="s">
        <v>33</v>
      </c>
      <c r="F9" s="668" t="s">
        <v>14</v>
      </c>
      <c r="G9" s="668" t="s">
        <v>4</v>
      </c>
      <c r="H9" s="669" t="s">
        <v>23</v>
      </c>
      <c r="I9" s="670">
        <v>45411</v>
      </c>
      <c r="J9" s="670" t="s">
        <v>215</v>
      </c>
      <c r="K9" s="509" t="s">
        <v>215</v>
      </c>
      <c r="L9" s="510">
        <v>5</v>
      </c>
    </row>
    <row r="10" spans="2:13" s="31" customFormat="1" ht="18" customHeight="1" x14ac:dyDescent="0.25">
      <c r="B10" s="1201"/>
      <c r="C10" s="667" t="s">
        <v>776</v>
      </c>
      <c r="D10" s="668" t="s">
        <v>41</v>
      </c>
      <c r="E10" s="668" t="s">
        <v>36</v>
      </c>
      <c r="F10" s="668" t="s">
        <v>14</v>
      </c>
      <c r="G10" s="668" t="s">
        <v>1</v>
      </c>
      <c r="H10" s="669" t="s">
        <v>412</v>
      </c>
      <c r="I10" s="670" t="s">
        <v>553</v>
      </c>
      <c r="J10" s="670" t="s">
        <v>215</v>
      </c>
      <c r="K10" s="509" t="s">
        <v>215</v>
      </c>
      <c r="L10" s="510">
        <v>2</v>
      </c>
      <c r="M10" s="32"/>
    </row>
    <row r="11" spans="2:13" ht="18" customHeight="1" x14ac:dyDescent="0.25">
      <c r="B11" s="1201"/>
      <c r="C11" s="667" t="s">
        <v>777</v>
      </c>
      <c r="D11" s="668" t="s">
        <v>655</v>
      </c>
      <c r="E11" s="668" t="s">
        <v>25</v>
      </c>
      <c r="F11" s="668" t="s">
        <v>20</v>
      </c>
      <c r="G11" s="668" t="s">
        <v>1</v>
      </c>
      <c r="H11" s="669" t="s">
        <v>412</v>
      </c>
      <c r="I11" s="670" t="s">
        <v>553</v>
      </c>
      <c r="J11" s="670" t="s">
        <v>215</v>
      </c>
      <c r="K11" s="509" t="s">
        <v>215</v>
      </c>
      <c r="L11" s="510">
        <v>5.2240000000000002</v>
      </c>
    </row>
    <row r="12" spans="2:13" ht="18" customHeight="1" x14ac:dyDescent="0.25">
      <c r="B12" s="1201"/>
      <c r="C12" s="667" t="s">
        <v>778</v>
      </c>
      <c r="D12" s="668" t="s">
        <v>120</v>
      </c>
      <c r="E12" s="668" t="s">
        <v>36</v>
      </c>
      <c r="F12" s="668" t="s">
        <v>20</v>
      </c>
      <c r="G12" s="668" t="s">
        <v>1</v>
      </c>
      <c r="H12" s="669" t="s">
        <v>412</v>
      </c>
      <c r="I12" s="670" t="s">
        <v>553</v>
      </c>
      <c r="J12" s="670" t="s">
        <v>215</v>
      </c>
      <c r="K12" s="509" t="s">
        <v>215</v>
      </c>
      <c r="L12" s="510">
        <v>2.3894141835518399</v>
      </c>
    </row>
    <row r="13" spans="2:13" ht="18" customHeight="1" x14ac:dyDescent="0.25">
      <c r="B13" s="1201"/>
      <c r="C13" s="667" t="s">
        <v>779</v>
      </c>
      <c r="D13" s="668" t="s">
        <v>780</v>
      </c>
      <c r="E13" s="668" t="s">
        <v>26</v>
      </c>
      <c r="F13" s="668" t="s">
        <v>14</v>
      </c>
      <c r="G13" s="668" t="s">
        <v>2</v>
      </c>
      <c r="H13" s="669" t="s">
        <v>412</v>
      </c>
      <c r="I13" s="670" t="s">
        <v>553</v>
      </c>
      <c r="J13" s="670" t="s">
        <v>215</v>
      </c>
      <c r="K13" s="509" t="s">
        <v>215</v>
      </c>
      <c r="L13" s="510">
        <v>13.5</v>
      </c>
    </row>
    <row r="14" spans="2:13" ht="18" customHeight="1" x14ac:dyDescent="0.25">
      <c r="B14" s="1201"/>
      <c r="C14" s="667" t="s">
        <v>562</v>
      </c>
      <c r="D14" s="668" t="s">
        <v>563</v>
      </c>
      <c r="E14" s="668" t="s">
        <v>36</v>
      </c>
      <c r="F14" s="668" t="s">
        <v>14</v>
      </c>
      <c r="G14" s="668" t="s">
        <v>1</v>
      </c>
      <c r="H14" s="669" t="s">
        <v>564</v>
      </c>
      <c r="I14" s="670">
        <v>45586</v>
      </c>
      <c r="J14" s="670" t="s">
        <v>215</v>
      </c>
      <c r="K14" s="509" t="s">
        <v>215</v>
      </c>
      <c r="L14" s="510">
        <v>21</v>
      </c>
    </row>
    <row r="15" spans="2:13" ht="18" customHeight="1" x14ac:dyDescent="0.25">
      <c r="B15" s="1201"/>
      <c r="C15" s="667" t="s">
        <v>781</v>
      </c>
      <c r="D15" s="668" t="s">
        <v>782</v>
      </c>
      <c r="E15" s="668" t="s">
        <v>19</v>
      </c>
      <c r="F15" s="668" t="s">
        <v>14</v>
      </c>
      <c r="G15" s="668" t="s">
        <v>1</v>
      </c>
      <c r="H15" s="669" t="s">
        <v>168</v>
      </c>
      <c r="I15" s="670">
        <v>45714</v>
      </c>
      <c r="J15" s="670" t="s">
        <v>215</v>
      </c>
      <c r="K15" s="509" t="s">
        <v>215</v>
      </c>
      <c r="L15" s="510">
        <v>3.6546500000000002</v>
      </c>
    </row>
    <row r="16" spans="2:13" ht="18" customHeight="1" x14ac:dyDescent="0.25">
      <c r="B16" s="1201"/>
      <c r="C16" s="667" t="s">
        <v>44</v>
      </c>
      <c r="D16" s="668" t="s">
        <v>45</v>
      </c>
      <c r="E16" s="668" t="s">
        <v>25</v>
      </c>
      <c r="F16" s="668" t="s">
        <v>14</v>
      </c>
      <c r="G16" s="668" t="s">
        <v>4</v>
      </c>
      <c r="H16" s="669" t="s">
        <v>412</v>
      </c>
      <c r="I16" s="670">
        <v>45169</v>
      </c>
      <c r="J16" s="670" t="s">
        <v>215</v>
      </c>
      <c r="K16" s="509" t="s">
        <v>215</v>
      </c>
      <c r="L16" s="510">
        <v>5.1735199999999999</v>
      </c>
    </row>
    <row r="17" spans="2:13" s="31" customFormat="1" ht="18" customHeight="1" x14ac:dyDescent="0.25">
      <c r="B17" s="1201"/>
      <c r="C17" s="667" t="s">
        <v>565</v>
      </c>
      <c r="D17" s="668" t="s">
        <v>126</v>
      </c>
      <c r="E17" s="668" t="s">
        <v>22</v>
      </c>
      <c r="F17" s="668" t="s">
        <v>14</v>
      </c>
      <c r="G17" s="668" t="s">
        <v>1</v>
      </c>
      <c r="H17" s="669" t="s">
        <v>566</v>
      </c>
      <c r="I17" s="670">
        <v>45317</v>
      </c>
      <c r="J17" s="670" t="s">
        <v>215</v>
      </c>
      <c r="K17" s="509" t="s">
        <v>215</v>
      </c>
      <c r="L17" s="510">
        <v>10</v>
      </c>
      <c r="M17" s="32"/>
    </row>
    <row r="18" spans="2:13" s="31" customFormat="1" ht="18" customHeight="1" x14ac:dyDescent="0.25">
      <c r="B18" s="1201"/>
      <c r="C18" s="667" t="s">
        <v>783</v>
      </c>
      <c r="D18" s="668" t="s">
        <v>556</v>
      </c>
      <c r="E18" s="668" t="s">
        <v>36</v>
      </c>
      <c r="F18" s="668" t="s">
        <v>14</v>
      </c>
      <c r="G18" s="668" t="s">
        <v>2</v>
      </c>
      <c r="H18" s="669" t="s">
        <v>412</v>
      </c>
      <c r="I18" s="670" t="s">
        <v>553</v>
      </c>
      <c r="J18" s="670" t="s">
        <v>215</v>
      </c>
      <c r="K18" s="509" t="s">
        <v>215</v>
      </c>
      <c r="L18" s="510">
        <v>3.55</v>
      </c>
      <c r="M18" s="32"/>
    </row>
    <row r="19" spans="2:13" s="31" customFormat="1" ht="18" customHeight="1" x14ac:dyDescent="0.25">
      <c r="B19" s="1201"/>
      <c r="C19" s="667" t="s">
        <v>784</v>
      </c>
      <c r="D19" s="668" t="s">
        <v>785</v>
      </c>
      <c r="E19" s="668" t="s">
        <v>16</v>
      </c>
      <c r="F19" s="668" t="s">
        <v>14</v>
      </c>
      <c r="G19" s="668" t="s">
        <v>1</v>
      </c>
      <c r="H19" s="669" t="s">
        <v>168</v>
      </c>
      <c r="I19" s="670">
        <v>45719</v>
      </c>
      <c r="J19" s="670" t="s">
        <v>215</v>
      </c>
      <c r="K19" s="509" t="s">
        <v>215</v>
      </c>
      <c r="L19" s="510">
        <v>1.331</v>
      </c>
      <c r="M19" s="32"/>
    </row>
    <row r="20" spans="2:13" s="31" customFormat="1" ht="18" customHeight="1" x14ac:dyDescent="0.25">
      <c r="B20" s="1201"/>
      <c r="C20" s="667" t="s">
        <v>786</v>
      </c>
      <c r="D20" s="668" t="s">
        <v>787</v>
      </c>
      <c r="E20" s="668" t="s">
        <v>19</v>
      </c>
      <c r="F20" s="668" t="s">
        <v>14</v>
      </c>
      <c r="G20" s="668" t="s">
        <v>2</v>
      </c>
      <c r="H20" s="669" t="s">
        <v>48</v>
      </c>
      <c r="I20" s="670" t="s">
        <v>553</v>
      </c>
      <c r="J20" s="670" t="s">
        <v>215</v>
      </c>
      <c r="K20" s="509" t="s">
        <v>215</v>
      </c>
      <c r="L20" s="510">
        <v>12.35</v>
      </c>
      <c r="M20" s="32"/>
    </row>
    <row r="21" spans="2:13" s="31" customFormat="1" ht="18" customHeight="1" x14ac:dyDescent="0.25">
      <c r="B21" s="1201"/>
      <c r="C21" s="667" t="s">
        <v>569</v>
      </c>
      <c r="D21" s="668" t="s">
        <v>570</v>
      </c>
      <c r="E21" s="668" t="s">
        <v>33</v>
      </c>
      <c r="F21" s="668" t="s">
        <v>14</v>
      </c>
      <c r="G21" s="668" t="s">
        <v>571</v>
      </c>
      <c r="H21" s="669" t="s">
        <v>412</v>
      </c>
      <c r="I21" s="670" t="s">
        <v>553</v>
      </c>
      <c r="J21" s="670" t="s">
        <v>215</v>
      </c>
      <c r="K21" s="509" t="s">
        <v>215</v>
      </c>
      <c r="L21" s="510">
        <v>10.115399999999999</v>
      </c>
      <c r="M21" s="32"/>
    </row>
    <row r="22" spans="2:13" s="31" customFormat="1" ht="18" customHeight="1" x14ac:dyDescent="0.25">
      <c r="B22" s="1201"/>
      <c r="C22" s="667" t="s">
        <v>574</v>
      </c>
      <c r="D22" s="668" t="s">
        <v>575</v>
      </c>
      <c r="E22" s="668" t="s">
        <v>16</v>
      </c>
      <c r="F22" s="668" t="s">
        <v>14</v>
      </c>
      <c r="G22" s="668" t="s">
        <v>1</v>
      </c>
      <c r="H22" s="669" t="s">
        <v>168</v>
      </c>
      <c r="I22" s="670">
        <v>44888</v>
      </c>
      <c r="J22" s="670" t="s">
        <v>215</v>
      </c>
      <c r="K22" s="509" t="s">
        <v>215</v>
      </c>
      <c r="L22" s="510">
        <v>1.8</v>
      </c>
      <c r="M22" s="32"/>
    </row>
    <row r="23" spans="2:13" s="31" customFormat="1" ht="18" customHeight="1" x14ac:dyDescent="0.25">
      <c r="B23" s="1201"/>
      <c r="C23" s="667" t="s">
        <v>576</v>
      </c>
      <c r="D23" s="668" t="s">
        <v>120</v>
      </c>
      <c r="E23" s="668" t="s">
        <v>36</v>
      </c>
      <c r="F23" s="668" t="s">
        <v>20</v>
      </c>
      <c r="G23" s="668" t="s">
        <v>1</v>
      </c>
      <c r="H23" s="669" t="s">
        <v>412</v>
      </c>
      <c r="I23" s="670">
        <v>45631</v>
      </c>
      <c r="J23" s="670" t="s">
        <v>215</v>
      </c>
      <c r="K23" s="509" t="s">
        <v>215</v>
      </c>
      <c r="L23" s="510">
        <v>3.5156000000000001</v>
      </c>
      <c r="M23" s="32"/>
    </row>
    <row r="24" spans="2:13" s="31" customFormat="1" ht="18" customHeight="1" x14ac:dyDescent="0.25">
      <c r="B24" s="1201"/>
      <c r="C24" s="667" t="s">
        <v>788</v>
      </c>
      <c r="D24" s="668" t="s">
        <v>84</v>
      </c>
      <c r="E24" s="668" t="s">
        <v>15</v>
      </c>
      <c r="F24" s="668" t="s">
        <v>20</v>
      </c>
      <c r="G24" s="668" t="s">
        <v>240</v>
      </c>
      <c r="H24" s="669" t="s">
        <v>412</v>
      </c>
      <c r="I24" s="670" t="s">
        <v>553</v>
      </c>
      <c r="J24" s="670" t="s">
        <v>215</v>
      </c>
      <c r="K24" s="509" t="s">
        <v>215</v>
      </c>
      <c r="L24" s="510">
        <v>4</v>
      </c>
      <c r="M24" s="32"/>
    </row>
    <row r="25" spans="2:13" s="31" customFormat="1" ht="18" customHeight="1" x14ac:dyDescent="0.25">
      <c r="B25" s="1201"/>
      <c r="C25" s="667" t="s">
        <v>191</v>
      </c>
      <c r="D25" s="668" t="s">
        <v>35</v>
      </c>
      <c r="E25" s="668" t="s">
        <v>19</v>
      </c>
      <c r="F25" s="668" t="s">
        <v>14</v>
      </c>
      <c r="G25" s="668" t="s">
        <v>1</v>
      </c>
      <c r="H25" s="669" t="s">
        <v>17</v>
      </c>
      <c r="I25" s="670" t="s">
        <v>553</v>
      </c>
      <c r="J25" s="670" t="s">
        <v>215</v>
      </c>
      <c r="K25" s="509" t="s">
        <v>215</v>
      </c>
      <c r="L25" s="511">
        <v>12.1</v>
      </c>
      <c r="M25" s="32"/>
    </row>
    <row r="26" spans="2:13" s="31" customFormat="1" ht="18" customHeight="1" x14ac:dyDescent="0.25">
      <c r="B26" s="1201"/>
      <c r="C26" s="667" t="s">
        <v>577</v>
      </c>
      <c r="D26" s="668" t="s">
        <v>578</v>
      </c>
      <c r="E26" s="668" t="s">
        <v>13</v>
      </c>
      <c r="F26" s="668" t="s">
        <v>20</v>
      </c>
      <c r="G26" s="668" t="s">
        <v>2</v>
      </c>
      <c r="H26" s="669" t="s">
        <v>412</v>
      </c>
      <c r="I26" s="670" t="s">
        <v>553</v>
      </c>
      <c r="J26" s="670" t="s">
        <v>215</v>
      </c>
      <c r="K26" s="509" t="s">
        <v>215</v>
      </c>
      <c r="L26" s="510">
        <v>1.2479882199999999</v>
      </c>
      <c r="M26" s="32"/>
    </row>
    <row r="27" spans="2:13" s="31" customFormat="1" ht="18" customHeight="1" x14ac:dyDescent="0.25">
      <c r="B27" s="1201"/>
      <c r="C27" s="667" t="s">
        <v>789</v>
      </c>
      <c r="D27" s="668" t="s">
        <v>790</v>
      </c>
      <c r="E27" s="668" t="s">
        <v>19</v>
      </c>
      <c r="F27" s="668" t="s">
        <v>14</v>
      </c>
      <c r="G27" s="668" t="s">
        <v>1</v>
      </c>
      <c r="H27" s="669" t="s">
        <v>412</v>
      </c>
      <c r="I27" s="670">
        <v>46052</v>
      </c>
      <c r="J27" s="670" t="s">
        <v>215</v>
      </c>
      <c r="K27" s="509" t="s">
        <v>215</v>
      </c>
      <c r="L27" s="510">
        <v>6</v>
      </c>
      <c r="M27" s="32"/>
    </row>
    <row r="28" spans="2:13" s="31" customFormat="1" ht="18" customHeight="1" x14ac:dyDescent="0.25">
      <c r="B28" s="1201"/>
      <c r="C28" s="667" t="s">
        <v>791</v>
      </c>
      <c r="D28" s="668" t="s">
        <v>30</v>
      </c>
      <c r="E28" s="668" t="s">
        <v>27</v>
      </c>
      <c r="F28" s="668" t="s">
        <v>20</v>
      </c>
      <c r="G28" s="668" t="s">
        <v>4</v>
      </c>
      <c r="H28" s="669" t="s">
        <v>415</v>
      </c>
      <c r="I28" s="670" t="s">
        <v>553</v>
      </c>
      <c r="J28" s="670" t="s">
        <v>215</v>
      </c>
      <c r="K28" s="509" t="s">
        <v>215</v>
      </c>
      <c r="L28" s="510">
        <v>11.844078</v>
      </c>
      <c r="M28" s="32"/>
    </row>
    <row r="29" spans="2:13" s="31" customFormat="1" ht="18" customHeight="1" x14ac:dyDescent="0.25">
      <c r="B29" s="1201"/>
      <c r="C29" s="667" t="s">
        <v>169</v>
      </c>
      <c r="D29" s="671" t="s">
        <v>579</v>
      </c>
      <c r="E29" s="668" t="s">
        <v>33</v>
      </c>
      <c r="F29" s="668" t="s">
        <v>14</v>
      </c>
      <c r="G29" s="668" t="s">
        <v>1</v>
      </c>
      <c r="H29" s="669" t="s">
        <v>48</v>
      </c>
      <c r="I29" s="670">
        <v>46010</v>
      </c>
      <c r="J29" s="670" t="s">
        <v>215</v>
      </c>
      <c r="K29" s="509" t="s">
        <v>215</v>
      </c>
      <c r="L29" s="510">
        <v>20</v>
      </c>
      <c r="M29" s="32"/>
    </row>
    <row r="30" spans="2:13" s="31" customFormat="1" ht="18" customHeight="1" x14ac:dyDescent="0.25">
      <c r="B30" s="1201"/>
      <c r="C30" s="667" t="s">
        <v>792</v>
      </c>
      <c r="D30" s="668" t="s">
        <v>120</v>
      </c>
      <c r="E30" s="668" t="s">
        <v>36</v>
      </c>
      <c r="F30" s="668" t="s">
        <v>20</v>
      </c>
      <c r="G30" s="668" t="s">
        <v>1</v>
      </c>
      <c r="H30" s="669" t="s">
        <v>412</v>
      </c>
      <c r="I30" s="670" t="s">
        <v>553</v>
      </c>
      <c r="J30" s="670" t="s">
        <v>215</v>
      </c>
      <c r="K30" s="509" t="s">
        <v>215</v>
      </c>
      <c r="L30" s="510">
        <v>2.3264314660309799</v>
      </c>
      <c r="M30" s="32"/>
    </row>
    <row r="31" spans="2:13" s="31" customFormat="1" ht="18" customHeight="1" x14ac:dyDescent="0.25">
      <c r="B31" s="1201"/>
      <c r="C31" s="667" t="s">
        <v>793</v>
      </c>
      <c r="D31" s="668" t="s">
        <v>794</v>
      </c>
      <c r="E31" s="668" t="s">
        <v>43</v>
      </c>
      <c r="F31" s="668" t="s">
        <v>14</v>
      </c>
      <c r="G31" s="668" t="s">
        <v>4</v>
      </c>
      <c r="H31" s="669" t="s">
        <v>412</v>
      </c>
      <c r="I31" s="670" t="s">
        <v>553</v>
      </c>
      <c r="J31" s="670" t="s">
        <v>215</v>
      </c>
      <c r="K31" s="509" t="s">
        <v>215</v>
      </c>
      <c r="L31" s="510">
        <v>2</v>
      </c>
      <c r="M31" s="32"/>
    </row>
    <row r="32" spans="2:13" s="31" customFormat="1" ht="18" customHeight="1" x14ac:dyDescent="0.25">
      <c r="B32" s="1201"/>
      <c r="C32" s="667" t="s">
        <v>795</v>
      </c>
      <c r="D32" s="668" t="s">
        <v>120</v>
      </c>
      <c r="E32" s="668" t="s">
        <v>36</v>
      </c>
      <c r="F32" s="668" t="s">
        <v>20</v>
      </c>
      <c r="G32" s="668" t="s">
        <v>1</v>
      </c>
      <c r="H32" s="669" t="s">
        <v>412</v>
      </c>
      <c r="I32" s="670">
        <v>46064</v>
      </c>
      <c r="J32" s="670" t="s">
        <v>215</v>
      </c>
      <c r="K32" s="509" t="s">
        <v>215</v>
      </c>
      <c r="L32" s="510">
        <v>2.2391787842669797</v>
      </c>
      <c r="M32" s="32"/>
    </row>
    <row r="33" spans="2:13" ht="18" customHeight="1" x14ac:dyDescent="0.25">
      <c r="B33" s="1201"/>
      <c r="C33" s="667" t="s">
        <v>581</v>
      </c>
      <c r="D33" s="668" t="s">
        <v>29</v>
      </c>
      <c r="E33" s="668" t="s">
        <v>26</v>
      </c>
      <c r="F33" s="668" t="s">
        <v>14</v>
      </c>
      <c r="G33" s="668" t="s">
        <v>1</v>
      </c>
      <c r="H33" s="669" t="s">
        <v>168</v>
      </c>
      <c r="I33" s="670">
        <v>44750</v>
      </c>
      <c r="J33" s="670" t="s">
        <v>215</v>
      </c>
      <c r="K33" s="509" t="s">
        <v>215</v>
      </c>
      <c r="L33" s="510">
        <v>1.6544000000000001</v>
      </c>
    </row>
    <row r="34" spans="2:13" ht="18" customHeight="1" x14ac:dyDescent="0.25">
      <c r="B34" s="1201"/>
      <c r="C34" s="667" t="s">
        <v>796</v>
      </c>
      <c r="D34" s="668" t="s">
        <v>38</v>
      </c>
      <c r="E34" s="668" t="s">
        <v>32</v>
      </c>
      <c r="F34" s="668" t="s">
        <v>14</v>
      </c>
      <c r="G34" s="668" t="s">
        <v>1</v>
      </c>
      <c r="H34" s="669" t="s">
        <v>412</v>
      </c>
      <c r="I34" s="670" t="s">
        <v>553</v>
      </c>
      <c r="J34" s="670" t="s">
        <v>215</v>
      </c>
      <c r="K34" s="509" t="s">
        <v>215</v>
      </c>
      <c r="L34" s="510">
        <v>1</v>
      </c>
    </row>
    <row r="35" spans="2:13" ht="18" customHeight="1" x14ac:dyDescent="0.25">
      <c r="B35" s="1201"/>
      <c r="C35" s="667" t="s">
        <v>797</v>
      </c>
      <c r="D35" s="668" t="s">
        <v>798</v>
      </c>
      <c r="E35" s="668" t="s">
        <v>15</v>
      </c>
      <c r="F35" s="668" t="s">
        <v>20</v>
      </c>
      <c r="G35" s="668" t="s">
        <v>4</v>
      </c>
      <c r="H35" s="669" t="s">
        <v>412</v>
      </c>
      <c r="I35" s="670" t="s">
        <v>553</v>
      </c>
      <c r="J35" s="670" t="s">
        <v>215</v>
      </c>
      <c r="K35" s="509" t="s">
        <v>215</v>
      </c>
      <c r="L35" s="510">
        <v>2.133</v>
      </c>
    </row>
    <row r="36" spans="2:13" ht="18" customHeight="1" x14ac:dyDescent="0.25">
      <c r="B36" s="1201"/>
      <c r="C36" s="667" t="s">
        <v>421</v>
      </c>
      <c r="D36" s="668" t="s">
        <v>34</v>
      </c>
      <c r="E36" s="668" t="s">
        <v>28</v>
      </c>
      <c r="F36" s="668" t="s">
        <v>20</v>
      </c>
      <c r="G36" s="668" t="s">
        <v>3</v>
      </c>
      <c r="H36" s="668" t="s">
        <v>17</v>
      </c>
      <c r="I36" s="672">
        <v>45569</v>
      </c>
      <c r="J36" s="670" t="s">
        <v>215</v>
      </c>
      <c r="K36" s="509" t="s">
        <v>215</v>
      </c>
      <c r="L36" s="510">
        <v>28.649262539999999</v>
      </c>
    </row>
    <row r="37" spans="2:13" ht="18" customHeight="1" x14ac:dyDescent="0.25">
      <c r="B37" s="1201"/>
      <c r="C37" s="667" t="s">
        <v>799</v>
      </c>
      <c r="D37" s="668" t="s">
        <v>30</v>
      </c>
      <c r="E37" s="668" t="s">
        <v>27</v>
      </c>
      <c r="F37" s="668" t="s">
        <v>20</v>
      </c>
      <c r="G37" s="668" t="s">
        <v>2</v>
      </c>
      <c r="H37" s="669" t="s">
        <v>412</v>
      </c>
      <c r="I37" s="670" t="s">
        <v>553</v>
      </c>
      <c r="J37" s="670" t="s">
        <v>215</v>
      </c>
      <c r="K37" s="509" t="s">
        <v>215</v>
      </c>
      <c r="L37" s="510">
        <v>2.5</v>
      </c>
    </row>
    <row r="38" spans="2:13" ht="18" customHeight="1" x14ac:dyDescent="0.25">
      <c r="B38" s="1201"/>
      <c r="C38" s="667" t="s">
        <v>582</v>
      </c>
      <c r="D38" s="668" t="s">
        <v>84</v>
      </c>
      <c r="E38" s="668" t="s">
        <v>26</v>
      </c>
      <c r="F38" s="668" t="s">
        <v>14</v>
      </c>
      <c r="G38" s="668" t="s">
        <v>2</v>
      </c>
      <c r="H38" s="669" t="s">
        <v>413</v>
      </c>
      <c r="I38" s="670" t="s">
        <v>553</v>
      </c>
      <c r="J38" s="670" t="s">
        <v>215</v>
      </c>
      <c r="K38" s="509" t="s">
        <v>215</v>
      </c>
      <c r="L38" s="510">
        <v>39.339342000000002</v>
      </c>
    </row>
    <row r="39" spans="2:13" ht="18" customHeight="1" x14ac:dyDescent="0.25">
      <c r="B39" s="1201"/>
      <c r="C39" s="673" t="s">
        <v>177</v>
      </c>
      <c r="D39" s="674" t="s">
        <v>583</v>
      </c>
      <c r="E39" s="674" t="s">
        <v>15</v>
      </c>
      <c r="F39" s="674" t="s">
        <v>20</v>
      </c>
      <c r="G39" s="674" t="s">
        <v>3</v>
      </c>
      <c r="H39" s="675" t="s">
        <v>412</v>
      </c>
      <c r="I39" s="672">
        <v>45026</v>
      </c>
      <c r="J39" s="670" t="s">
        <v>215</v>
      </c>
      <c r="K39" s="509" t="s">
        <v>215</v>
      </c>
      <c r="L39" s="513">
        <v>4.5</v>
      </c>
    </row>
    <row r="40" spans="2:13" s="31" customFormat="1" ht="18" customHeight="1" x14ac:dyDescent="0.25">
      <c r="B40" s="1201"/>
      <c r="C40" s="676" t="s">
        <v>800</v>
      </c>
      <c r="D40" s="671" t="s">
        <v>682</v>
      </c>
      <c r="E40" s="671" t="s">
        <v>22</v>
      </c>
      <c r="F40" s="671" t="s">
        <v>20</v>
      </c>
      <c r="G40" s="671" t="s">
        <v>2</v>
      </c>
      <c r="H40" s="677" t="s">
        <v>23</v>
      </c>
      <c r="I40" s="670" t="s">
        <v>553</v>
      </c>
      <c r="J40" s="670" t="s">
        <v>215</v>
      </c>
      <c r="K40" s="509" t="s">
        <v>215</v>
      </c>
      <c r="L40" s="515">
        <v>2.1233230000000001</v>
      </c>
      <c r="M40" s="32"/>
    </row>
    <row r="41" spans="2:13" s="31" customFormat="1" ht="18" customHeight="1" x14ac:dyDescent="0.25">
      <c r="B41" s="1201"/>
      <c r="C41" s="673" t="s">
        <v>801</v>
      </c>
      <c r="D41" s="674" t="s">
        <v>802</v>
      </c>
      <c r="E41" s="674" t="s">
        <v>27</v>
      </c>
      <c r="F41" s="674" t="s">
        <v>14</v>
      </c>
      <c r="G41" s="674" t="s">
        <v>2</v>
      </c>
      <c r="H41" s="674" t="s">
        <v>415</v>
      </c>
      <c r="I41" s="670" t="s">
        <v>553</v>
      </c>
      <c r="J41" s="678" t="s">
        <v>215</v>
      </c>
      <c r="K41" s="516" t="s">
        <v>215</v>
      </c>
      <c r="L41" s="513">
        <v>106.223</v>
      </c>
      <c r="M41" s="32"/>
    </row>
    <row r="42" spans="2:13" s="31" customFormat="1" ht="18" customHeight="1" x14ac:dyDescent="0.25">
      <c r="B42" s="1201"/>
      <c r="C42" s="676" t="s">
        <v>178</v>
      </c>
      <c r="D42" s="671" t="s">
        <v>40</v>
      </c>
      <c r="E42" s="671" t="s">
        <v>16</v>
      </c>
      <c r="F42" s="671" t="s">
        <v>14</v>
      </c>
      <c r="G42" s="671" t="s">
        <v>1</v>
      </c>
      <c r="H42" s="677" t="s">
        <v>415</v>
      </c>
      <c r="I42" s="670" t="s">
        <v>553</v>
      </c>
      <c r="J42" s="514" t="s">
        <v>215</v>
      </c>
      <c r="K42" s="514" t="s">
        <v>215</v>
      </c>
      <c r="L42" s="515">
        <v>6.25</v>
      </c>
      <c r="M42" s="32"/>
    </row>
    <row r="43" spans="2:13" s="31" customFormat="1" ht="18" customHeight="1" x14ac:dyDescent="0.25">
      <c r="B43" s="1201"/>
      <c r="C43" s="673" t="s">
        <v>170</v>
      </c>
      <c r="D43" s="674" t="s">
        <v>84</v>
      </c>
      <c r="E43" s="674" t="s">
        <v>19</v>
      </c>
      <c r="F43" s="674" t="s">
        <v>20</v>
      </c>
      <c r="G43" s="674" t="s">
        <v>2</v>
      </c>
      <c r="H43" s="674" t="s">
        <v>413</v>
      </c>
      <c r="I43" s="670" t="s">
        <v>553</v>
      </c>
      <c r="J43" s="516" t="s">
        <v>215</v>
      </c>
      <c r="K43" s="516" t="s">
        <v>215</v>
      </c>
      <c r="L43" s="513">
        <v>106.95807787999999</v>
      </c>
      <c r="M43" s="32"/>
    </row>
    <row r="44" spans="2:13" ht="18" customHeight="1" x14ac:dyDescent="0.25">
      <c r="B44" s="1201"/>
      <c r="C44" s="676" t="s">
        <v>424</v>
      </c>
      <c r="D44" s="671" t="s">
        <v>171</v>
      </c>
      <c r="E44" s="671" t="s">
        <v>26</v>
      </c>
      <c r="F44" s="671" t="s">
        <v>14</v>
      </c>
      <c r="G44" s="671" t="s">
        <v>4</v>
      </c>
      <c r="H44" s="677" t="s">
        <v>412</v>
      </c>
      <c r="I44" s="679">
        <v>45323</v>
      </c>
      <c r="J44" s="514" t="s">
        <v>215</v>
      </c>
      <c r="K44" s="514" t="s">
        <v>215</v>
      </c>
      <c r="L44" s="515">
        <v>2.8290000000000002</v>
      </c>
    </row>
    <row r="45" spans="2:13" ht="18" customHeight="1" x14ac:dyDescent="0.25">
      <c r="B45" s="1201"/>
      <c r="C45" s="673" t="s">
        <v>803</v>
      </c>
      <c r="D45" s="674" t="s">
        <v>102</v>
      </c>
      <c r="E45" s="674" t="s">
        <v>36</v>
      </c>
      <c r="F45" s="674" t="s">
        <v>14</v>
      </c>
      <c r="G45" s="674" t="s">
        <v>1</v>
      </c>
      <c r="H45" s="675" t="s">
        <v>566</v>
      </c>
      <c r="I45" s="670" t="s">
        <v>553</v>
      </c>
      <c r="J45" s="512" t="s">
        <v>215</v>
      </c>
      <c r="K45" s="512" t="s">
        <v>215</v>
      </c>
      <c r="L45" s="513">
        <v>36.784225999999997</v>
      </c>
    </row>
    <row r="46" spans="2:13" ht="18" customHeight="1" thickBot="1" x14ac:dyDescent="0.3">
      <c r="B46" s="1202"/>
      <c r="C46" s="680" t="s">
        <v>804</v>
      </c>
      <c r="D46" s="681" t="s">
        <v>805</v>
      </c>
      <c r="E46" s="681" t="s">
        <v>13</v>
      </c>
      <c r="F46" s="681" t="s">
        <v>14</v>
      </c>
      <c r="G46" s="681" t="s">
        <v>2</v>
      </c>
      <c r="H46" s="681" t="s">
        <v>412</v>
      </c>
      <c r="I46" s="682" t="s">
        <v>553</v>
      </c>
      <c r="J46" s="517" t="s">
        <v>215</v>
      </c>
      <c r="K46" s="517" t="s">
        <v>215</v>
      </c>
      <c r="L46" s="518">
        <v>2.2961399999999998</v>
      </c>
    </row>
    <row r="47" spans="2:13" s="31" customFormat="1" ht="18" customHeight="1" thickTop="1" x14ac:dyDescent="0.25">
      <c r="B47" s="1203" t="s">
        <v>585</v>
      </c>
      <c r="C47" s="519" t="s">
        <v>172</v>
      </c>
      <c r="D47" s="520" t="s">
        <v>173</v>
      </c>
      <c r="E47" s="520" t="s">
        <v>15</v>
      </c>
      <c r="F47" s="520" t="s">
        <v>20</v>
      </c>
      <c r="G47" s="520" t="s">
        <v>240</v>
      </c>
      <c r="H47" s="521" t="s">
        <v>48</v>
      </c>
      <c r="I47" s="522">
        <v>45280</v>
      </c>
      <c r="J47" s="522">
        <v>45343</v>
      </c>
      <c r="K47" s="683" t="s">
        <v>215</v>
      </c>
      <c r="L47" s="523">
        <v>3.5739999999999998</v>
      </c>
      <c r="M47" s="32"/>
    </row>
    <row r="48" spans="2:13" s="31" customFormat="1" ht="18" customHeight="1" x14ac:dyDescent="0.25">
      <c r="B48" s="1204"/>
      <c r="C48" s="684" t="s">
        <v>806</v>
      </c>
      <c r="D48" s="685" t="s">
        <v>785</v>
      </c>
      <c r="E48" s="685" t="s">
        <v>28</v>
      </c>
      <c r="F48" s="685" t="s">
        <v>14</v>
      </c>
      <c r="G48" s="685" t="s">
        <v>1</v>
      </c>
      <c r="H48" s="686" t="s">
        <v>168</v>
      </c>
      <c r="I48" s="687">
        <v>46049</v>
      </c>
      <c r="J48" s="687" t="s">
        <v>553</v>
      </c>
      <c r="K48" s="688" t="s">
        <v>215</v>
      </c>
      <c r="L48" s="689">
        <v>4.83</v>
      </c>
      <c r="M48" s="32"/>
    </row>
    <row r="49" spans="2:13" s="31" customFormat="1" ht="18" customHeight="1" x14ac:dyDescent="0.25">
      <c r="B49" s="1204"/>
      <c r="C49" s="684" t="s">
        <v>555</v>
      </c>
      <c r="D49" s="685" t="s">
        <v>556</v>
      </c>
      <c r="E49" s="685" t="s">
        <v>42</v>
      </c>
      <c r="F49" s="685" t="s">
        <v>14</v>
      </c>
      <c r="G49" s="685" t="s">
        <v>2</v>
      </c>
      <c r="H49" s="686" t="s">
        <v>412</v>
      </c>
      <c r="I49" s="687">
        <v>45988</v>
      </c>
      <c r="J49" s="688">
        <v>46022</v>
      </c>
      <c r="K49" s="688" t="s">
        <v>215</v>
      </c>
      <c r="L49" s="689">
        <v>1.3298464999999999</v>
      </c>
      <c r="M49" s="32"/>
    </row>
    <row r="50" spans="2:13" s="31" customFormat="1" ht="18" customHeight="1" x14ac:dyDescent="0.25">
      <c r="B50" s="1204"/>
      <c r="C50" s="684" t="s">
        <v>557</v>
      </c>
      <c r="D50" s="685" t="s">
        <v>556</v>
      </c>
      <c r="E50" s="685" t="s">
        <v>42</v>
      </c>
      <c r="F50" s="685" t="s">
        <v>14</v>
      </c>
      <c r="G50" s="685" t="s">
        <v>2</v>
      </c>
      <c r="H50" s="686" t="s">
        <v>412</v>
      </c>
      <c r="I50" s="687">
        <v>46020</v>
      </c>
      <c r="J50" s="687">
        <v>46044</v>
      </c>
      <c r="K50" s="688" t="s">
        <v>215</v>
      </c>
      <c r="L50" s="689">
        <v>1.155</v>
      </c>
      <c r="M50" s="32"/>
    </row>
    <row r="51" spans="2:13" s="31" customFormat="1" ht="18" customHeight="1" x14ac:dyDescent="0.25">
      <c r="B51" s="1204"/>
      <c r="C51" s="684" t="s">
        <v>587</v>
      </c>
      <c r="D51" s="685" t="s">
        <v>586</v>
      </c>
      <c r="E51" s="685" t="s">
        <v>19</v>
      </c>
      <c r="F51" s="685" t="s">
        <v>14</v>
      </c>
      <c r="G51" s="685" t="s">
        <v>5</v>
      </c>
      <c r="H51" s="686" t="s">
        <v>168</v>
      </c>
      <c r="I51" s="687">
        <v>45673</v>
      </c>
      <c r="J51" s="687">
        <v>45705</v>
      </c>
      <c r="K51" s="688" t="s">
        <v>215</v>
      </c>
      <c r="L51" s="689">
        <v>2</v>
      </c>
      <c r="M51" s="32"/>
    </row>
    <row r="52" spans="2:13" s="31" customFormat="1" ht="18" customHeight="1" x14ac:dyDescent="0.25">
      <c r="B52" s="1204"/>
      <c r="C52" s="684" t="s">
        <v>558</v>
      </c>
      <c r="D52" s="685" t="s">
        <v>559</v>
      </c>
      <c r="E52" s="685" t="s">
        <v>118</v>
      </c>
      <c r="F52" s="685" t="s">
        <v>14</v>
      </c>
      <c r="G52" s="685" t="s">
        <v>1</v>
      </c>
      <c r="H52" s="686" t="s">
        <v>412</v>
      </c>
      <c r="I52" s="687">
        <v>45574</v>
      </c>
      <c r="J52" s="687">
        <v>45729</v>
      </c>
      <c r="K52" s="688" t="s">
        <v>215</v>
      </c>
      <c r="L52" s="689">
        <v>5.89</v>
      </c>
      <c r="M52" s="32"/>
    </row>
    <row r="53" spans="2:13" s="31" customFormat="1" ht="18" customHeight="1" x14ac:dyDescent="0.25">
      <c r="B53" s="1204"/>
      <c r="C53" s="684" t="s">
        <v>422</v>
      </c>
      <c r="D53" s="685" t="s">
        <v>423</v>
      </c>
      <c r="E53" s="685" t="s">
        <v>19</v>
      </c>
      <c r="F53" s="685" t="s">
        <v>14</v>
      </c>
      <c r="G53" s="685" t="s">
        <v>1</v>
      </c>
      <c r="H53" s="686" t="s">
        <v>412</v>
      </c>
      <c r="I53" s="687">
        <v>45243</v>
      </c>
      <c r="J53" s="687">
        <v>45287</v>
      </c>
      <c r="K53" s="688" t="s">
        <v>215</v>
      </c>
      <c r="L53" s="689">
        <v>1.0050399999999999</v>
      </c>
      <c r="M53" s="32"/>
    </row>
    <row r="54" spans="2:13" s="31" customFormat="1" ht="18" customHeight="1" x14ac:dyDescent="0.25">
      <c r="B54" s="1204"/>
      <c r="C54" s="690" t="s">
        <v>567</v>
      </c>
      <c r="D54" s="691" t="s">
        <v>568</v>
      </c>
      <c r="E54" s="691" t="s">
        <v>15</v>
      </c>
      <c r="F54" s="691" t="s">
        <v>20</v>
      </c>
      <c r="G54" s="691" t="s">
        <v>1</v>
      </c>
      <c r="H54" s="691" t="s">
        <v>412</v>
      </c>
      <c r="I54" s="692">
        <v>45770</v>
      </c>
      <c r="J54" s="692">
        <v>45784</v>
      </c>
      <c r="K54" s="693" t="s">
        <v>215</v>
      </c>
      <c r="L54" s="524">
        <v>5.63</v>
      </c>
      <c r="M54" s="32"/>
    </row>
    <row r="55" spans="2:13" s="31" customFormat="1" ht="18" customHeight="1" x14ac:dyDescent="0.25">
      <c r="B55" s="1204"/>
      <c r="C55" s="690" t="s">
        <v>807</v>
      </c>
      <c r="D55" s="691" t="s">
        <v>808</v>
      </c>
      <c r="E55" s="691" t="s">
        <v>19</v>
      </c>
      <c r="F55" s="691" t="s">
        <v>20</v>
      </c>
      <c r="G55" s="691" t="s">
        <v>1</v>
      </c>
      <c r="H55" s="691" t="s">
        <v>168</v>
      </c>
      <c r="I55" s="692">
        <v>45722</v>
      </c>
      <c r="J55" s="692">
        <v>46048</v>
      </c>
      <c r="K55" s="693" t="s">
        <v>215</v>
      </c>
      <c r="L55" s="524">
        <v>1.04</v>
      </c>
      <c r="M55" s="32"/>
    </row>
    <row r="56" spans="2:13" s="31" customFormat="1" ht="18" customHeight="1" x14ac:dyDescent="0.25">
      <c r="B56" s="1204"/>
      <c r="C56" s="694" t="s">
        <v>809</v>
      </c>
      <c r="D56" s="695" t="s">
        <v>775</v>
      </c>
      <c r="E56" s="695" t="s">
        <v>22</v>
      </c>
      <c r="F56" s="695" t="s">
        <v>20</v>
      </c>
      <c r="G56" s="695" t="s">
        <v>1</v>
      </c>
      <c r="H56" s="695" t="s">
        <v>168</v>
      </c>
      <c r="I56" s="696">
        <v>46021</v>
      </c>
      <c r="J56" s="696">
        <v>46043</v>
      </c>
      <c r="K56" s="697" t="s">
        <v>215</v>
      </c>
      <c r="L56" s="295">
        <v>1.75</v>
      </c>
      <c r="M56" s="32"/>
    </row>
    <row r="57" spans="2:13" s="31" customFormat="1" ht="18" customHeight="1" x14ac:dyDescent="0.25">
      <c r="B57" s="1204"/>
      <c r="C57" s="694" t="s">
        <v>810</v>
      </c>
      <c r="D57" s="695" t="s">
        <v>171</v>
      </c>
      <c r="E57" s="695" t="s">
        <v>32</v>
      </c>
      <c r="F57" s="695" t="s">
        <v>14</v>
      </c>
      <c r="G57" s="695" t="s">
        <v>1</v>
      </c>
      <c r="H57" s="695" t="s">
        <v>811</v>
      </c>
      <c r="I57" s="696">
        <v>45070</v>
      </c>
      <c r="J57" s="696">
        <v>45105</v>
      </c>
      <c r="K57" s="697" t="s">
        <v>215</v>
      </c>
      <c r="L57" s="295">
        <v>1.4350000000000001</v>
      </c>
      <c r="M57" s="32"/>
    </row>
    <row r="58" spans="2:13" s="31" customFormat="1" ht="18" customHeight="1" x14ac:dyDescent="0.25">
      <c r="B58" s="1204"/>
      <c r="C58" s="694" t="s">
        <v>176</v>
      </c>
      <c r="D58" s="695" t="s">
        <v>31</v>
      </c>
      <c r="E58" s="695" t="s">
        <v>16</v>
      </c>
      <c r="F58" s="695" t="s">
        <v>14</v>
      </c>
      <c r="G58" s="695" t="s">
        <v>3</v>
      </c>
      <c r="H58" s="695" t="s">
        <v>412</v>
      </c>
      <c r="I58" s="696">
        <v>45226</v>
      </c>
      <c r="J58" s="696">
        <v>45259</v>
      </c>
      <c r="K58" s="697" t="s">
        <v>215</v>
      </c>
      <c r="L58" s="295">
        <v>6.8250000000000002</v>
      </c>
      <c r="M58" s="32"/>
    </row>
    <row r="59" spans="2:13" s="31" customFormat="1" ht="18" customHeight="1" x14ac:dyDescent="0.25">
      <c r="B59" s="1204"/>
      <c r="C59" s="698" t="s">
        <v>417</v>
      </c>
      <c r="D59" s="699" t="s">
        <v>418</v>
      </c>
      <c r="E59" s="699" t="s">
        <v>33</v>
      </c>
      <c r="F59" s="699" t="s">
        <v>14</v>
      </c>
      <c r="G59" s="699" t="s">
        <v>2</v>
      </c>
      <c r="H59" s="699" t="s">
        <v>412</v>
      </c>
      <c r="I59" s="700">
        <v>45470</v>
      </c>
      <c r="J59" s="700">
        <v>45520</v>
      </c>
      <c r="K59" s="701" t="s">
        <v>215</v>
      </c>
      <c r="L59" s="525">
        <v>6.61</v>
      </c>
      <c r="M59" s="32"/>
    </row>
    <row r="60" spans="2:13" s="31" customFormat="1" ht="18" customHeight="1" x14ac:dyDescent="0.25">
      <c r="B60" s="1204"/>
      <c r="C60" s="526" t="s">
        <v>419</v>
      </c>
      <c r="D60" s="293" t="s">
        <v>38</v>
      </c>
      <c r="E60" s="293" t="s">
        <v>36</v>
      </c>
      <c r="F60" s="293" t="s">
        <v>14</v>
      </c>
      <c r="G60" s="293" t="s">
        <v>1</v>
      </c>
      <c r="H60" s="293" t="s">
        <v>412</v>
      </c>
      <c r="I60" s="294">
        <v>45462</v>
      </c>
      <c r="J60" s="294">
        <v>45519</v>
      </c>
      <c r="K60" s="697" t="s">
        <v>215</v>
      </c>
      <c r="L60" s="295">
        <v>1.1868653200000001</v>
      </c>
      <c r="M60" s="32"/>
    </row>
    <row r="61" spans="2:13" s="31" customFormat="1" ht="18" customHeight="1" x14ac:dyDescent="0.25">
      <c r="B61" s="1204"/>
      <c r="C61" s="526" t="s">
        <v>580</v>
      </c>
      <c r="D61" s="293" t="s">
        <v>40</v>
      </c>
      <c r="E61" s="293" t="s">
        <v>33</v>
      </c>
      <c r="F61" s="293" t="s">
        <v>20</v>
      </c>
      <c r="G61" s="293" t="s">
        <v>241</v>
      </c>
      <c r="H61" s="293" t="s">
        <v>17</v>
      </c>
      <c r="I61" s="294">
        <v>45979</v>
      </c>
      <c r="J61" s="294">
        <v>46021</v>
      </c>
      <c r="K61" s="697" t="s">
        <v>215</v>
      </c>
      <c r="L61" s="295">
        <v>104.5214</v>
      </c>
      <c r="M61" s="32"/>
    </row>
    <row r="62" spans="2:13" s="31" customFormat="1" ht="18" customHeight="1" x14ac:dyDescent="0.25">
      <c r="B62" s="1204"/>
      <c r="C62" s="702" t="s">
        <v>584</v>
      </c>
      <c r="D62" s="703" t="s">
        <v>171</v>
      </c>
      <c r="E62" s="703" t="s">
        <v>25</v>
      </c>
      <c r="F62" s="703" t="s">
        <v>14</v>
      </c>
      <c r="G62" s="703" t="s">
        <v>1</v>
      </c>
      <c r="H62" s="703" t="s">
        <v>412</v>
      </c>
      <c r="I62" s="704">
        <v>45978</v>
      </c>
      <c r="J62" s="705">
        <v>46002</v>
      </c>
      <c r="K62" s="706" t="s">
        <v>215</v>
      </c>
      <c r="L62" s="707">
        <v>2.7890000000000001</v>
      </c>
      <c r="M62" s="32"/>
    </row>
    <row r="63" spans="2:13" s="31" customFormat="1" ht="18" customHeight="1" thickBot="1" x14ac:dyDescent="0.3">
      <c r="B63" s="1205"/>
      <c r="C63" s="708" t="s">
        <v>588</v>
      </c>
      <c r="D63" s="695" t="s">
        <v>589</v>
      </c>
      <c r="E63" s="709" t="s">
        <v>32</v>
      </c>
      <c r="F63" s="709" t="s">
        <v>14</v>
      </c>
      <c r="G63" s="695" t="s">
        <v>1</v>
      </c>
      <c r="H63" s="695" t="s">
        <v>168</v>
      </c>
      <c r="I63" s="696">
        <v>45426</v>
      </c>
      <c r="J63" s="696">
        <v>45607</v>
      </c>
      <c r="K63" s="706" t="s">
        <v>215</v>
      </c>
      <c r="L63" s="295">
        <v>2.33</v>
      </c>
      <c r="M63" s="32"/>
    </row>
    <row r="64" spans="2:13" s="31" customFormat="1" ht="18" customHeight="1" thickTop="1" x14ac:dyDescent="0.25">
      <c r="B64" s="1206" t="s">
        <v>590</v>
      </c>
      <c r="C64" s="710" t="s">
        <v>411</v>
      </c>
      <c r="D64" s="711" t="s">
        <v>41</v>
      </c>
      <c r="E64" s="712" t="s">
        <v>36</v>
      </c>
      <c r="F64" s="712" t="s">
        <v>14</v>
      </c>
      <c r="G64" s="711" t="s">
        <v>1</v>
      </c>
      <c r="H64" s="711" t="s">
        <v>412</v>
      </c>
      <c r="I64" s="713">
        <v>45631</v>
      </c>
      <c r="J64" s="713">
        <v>45819</v>
      </c>
      <c r="K64" s="713" t="s">
        <v>553</v>
      </c>
      <c r="L64" s="527">
        <v>2.2999999999999998</v>
      </c>
      <c r="M64" s="32"/>
    </row>
    <row r="65" spans="2:13" s="31" customFormat="1" ht="18" customHeight="1" x14ac:dyDescent="0.25">
      <c r="B65" s="1207"/>
      <c r="C65" s="479" t="s">
        <v>591</v>
      </c>
      <c r="D65" s="297" t="s">
        <v>37</v>
      </c>
      <c r="E65" s="296" t="s">
        <v>39</v>
      </c>
      <c r="F65" s="296" t="s">
        <v>20</v>
      </c>
      <c r="G65" s="297" t="s">
        <v>1</v>
      </c>
      <c r="H65" s="297" t="s">
        <v>412</v>
      </c>
      <c r="I65" s="298">
        <v>45546</v>
      </c>
      <c r="J65" s="298">
        <v>45565</v>
      </c>
      <c r="K65" s="298" t="s">
        <v>553</v>
      </c>
      <c r="L65" s="299">
        <v>13.3</v>
      </c>
      <c r="M65" s="32"/>
    </row>
    <row r="66" spans="2:13" s="31" customFormat="1" ht="18" customHeight="1" x14ac:dyDescent="0.25">
      <c r="B66" s="1207"/>
      <c r="C66" s="479" t="s">
        <v>812</v>
      </c>
      <c r="D66" s="297" t="s">
        <v>560</v>
      </c>
      <c r="E66" s="296" t="s">
        <v>42</v>
      </c>
      <c r="F66" s="296" t="s">
        <v>14</v>
      </c>
      <c r="G66" s="297" t="s">
        <v>1</v>
      </c>
      <c r="H66" s="297" t="s">
        <v>168</v>
      </c>
      <c r="I66" s="298">
        <v>45995</v>
      </c>
      <c r="J66" s="298">
        <v>46005</v>
      </c>
      <c r="K66" s="298" t="s">
        <v>553</v>
      </c>
      <c r="L66" s="299">
        <v>4.4506620000000003</v>
      </c>
      <c r="M66" s="32"/>
    </row>
    <row r="67" spans="2:13" s="31" customFormat="1" ht="18" customHeight="1" x14ac:dyDescent="0.25">
      <c r="B67" s="1207"/>
      <c r="C67" s="479" t="s">
        <v>561</v>
      </c>
      <c r="D67" s="297" t="s">
        <v>171</v>
      </c>
      <c r="E67" s="296" t="s">
        <v>36</v>
      </c>
      <c r="F67" s="296" t="s">
        <v>14</v>
      </c>
      <c r="G67" s="297" t="s">
        <v>1</v>
      </c>
      <c r="H67" s="297" t="s">
        <v>412</v>
      </c>
      <c r="I67" s="298">
        <v>45812</v>
      </c>
      <c r="J67" s="298">
        <v>45834</v>
      </c>
      <c r="K67" s="298" t="s">
        <v>553</v>
      </c>
      <c r="L67" s="299">
        <v>3.694</v>
      </c>
      <c r="M67" s="32"/>
    </row>
    <row r="68" spans="2:13" s="31" customFormat="1" ht="18" customHeight="1" x14ac:dyDescent="0.25">
      <c r="B68" s="1207"/>
      <c r="C68" s="479" t="s">
        <v>175</v>
      </c>
      <c r="D68" s="297" t="s">
        <v>30</v>
      </c>
      <c r="E68" s="296" t="s">
        <v>27</v>
      </c>
      <c r="F68" s="296" t="s">
        <v>20</v>
      </c>
      <c r="G68" s="297" t="s">
        <v>4</v>
      </c>
      <c r="H68" s="297" t="s">
        <v>412</v>
      </c>
      <c r="I68" s="298">
        <v>45117</v>
      </c>
      <c r="J68" s="298">
        <v>45870</v>
      </c>
      <c r="K68" s="298" t="s">
        <v>553</v>
      </c>
      <c r="L68" s="299">
        <v>2.5</v>
      </c>
      <c r="M68" s="32"/>
    </row>
    <row r="69" spans="2:13" s="31" customFormat="1" ht="18" customHeight="1" x14ac:dyDescent="0.25">
      <c r="B69" s="1207"/>
      <c r="C69" s="479" t="s">
        <v>813</v>
      </c>
      <c r="D69" s="297" t="s">
        <v>814</v>
      </c>
      <c r="E69" s="296" t="s">
        <v>32</v>
      </c>
      <c r="F69" s="296" t="s">
        <v>14</v>
      </c>
      <c r="G69" s="297" t="s">
        <v>1</v>
      </c>
      <c r="H69" s="297" t="s">
        <v>412</v>
      </c>
      <c r="I69" s="298">
        <v>46020</v>
      </c>
      <c r="J69" s="298">
        <v>46034</v>
      </c>
      <c r="K69" s="298" t="s">
        <v>553</v>
      </c>
      <c r="L69" s="299">
        <v>15</v>
      </c>
      <c r="M69" s="32"/>
    </row>
    <row r="70" spans="2:13" s="31" customFormat="1" ht="18" customHeight="1" x14ac:dyDescent="0.25">
      <c r="B70" s="1207"/>
      <c r="C70" s="479" t="s">
        <v>572</v>
      </c>
      <c r="D70" s="297" t="s">
        <v>573</v>
      </c>
      <c r="E70" s="296" t="s">
        <v>25</v>
      </c>
      <c r="F70" s="296" t="s">
        <v>20</v>
      </c>
      <c r="G70" s="297" t="s">
        <v>4</v>
      </c>
      <c r="H70" s="297" t="s">
        <v>412</v>
      </c>
      <c r="I70" s="298">
        <v>45933</v>
      </c>
      <c r="J70" s="298">
        <v>45954</v>
      </c>
      <c r="K70" s="298" t="s">
        <v>553</v>
      </c>
      <c r="L70" s="299">
        <v>2.7280929999999999</v>
      </c>
      <c r="M70" s="32"/>
    </row>
    <row r="71" spans="2:13" s="31" customFormat="1" ht="18" customHeight="1" x14ac:dyDescent="0.25">
      <c r="B71" s="1207"/>
      <c r="C71" s="714" t="s">
        <v>815</v>
      </c>
      <c r="D71" s="297" t="s">
        <v>31</v>
      </c>
      <c r="E71" s="296" t="s">
        <v>107</v>
      </c>
      <c r="F71" s="296" t="s">
        <v>14</v>
      </c>
      <c r="G71" s="297" t="s">
        <v>1</v>
      </c>
      <c r="H71" s="297" t="s">
        <v>168</v>
      </c>
      <c r="I71" s="298">
        <v>45903</v>
      </c>
      <c r="J71" s="298">
        <v>45945</v>
      </c>
      <c r="K71" s="298" t="s">
        <v>553</v>
      </c>
      <c r="L71" s="299">
        <v>2.7280000000000002</v>
      </c>
      <c r="M71" s="32"/>
    </row>
    <row r="72" spans="2:13" s="31" customFormat="1" ht="18" customHeight="1" x14ac:dyDescent="0.25">
      <c r="B72" s="1207"/>
      <c r="C72" s="479" t="s">
        <v>46</v>
      </c>
      <c r="D72" s="28" t="s">
        <v>47</v>
      </c>
      <c r="E72" s="27" t="s">
        <v>16</v>
      </c>
      <c r="F72" s="27" t="s">
        <v>14</v>
      </c>
      <c r="G72" s="28" t="s">
        <v>3</v>
      </c>
      <c r="H72" s="28" t="s">
        <v>48</v>
      </c>
      <c r="I72" s="29">
        <v>46021</v>
      </c>
      <c r="J72" s="29">
        <v>46041</v>
      </c>
      <c r="K72" s="29" t="s">
        <v>553</v>
      </c>
      <c r="L72" s="30">
        <v>6.9361040000000003</v>
      </c>
      <c r="M72" s="32"/>
    </row>
    <row r="73" spans="2:13" s="31" customFormat="1" ht="18" customHeight="1" x14ac:dyDescent="0.25">
      <c r="B73" s="1207"/>
      <c r="C73" s="479" t="s">
        <v>416</v>
      </c>
      <c r="D73" s="296" t="s">
        <v>37</v>
      </c>
      <c r="E73" s="296" t="s">
        <v>39</v>
      </c>
      <c r="F73" s="296" t="s">
        <v>20</v>
      </c>
      <c r="G73" s="297" t="s">
        <v>1</v>
      </c>
      <c r="H73" s="297" t="s">
        <v>412</v>
      </c>
      <c r="I73" s="298">
        <v>45464</v>
      </c>
      <c r="J73" s="298">
        <v>45530</v>
      </c>
      <c r="K73" s="298" t="s">
        <v>553</v>
      </c>
      <c r="L73" s="299">
        <v>13.3</v>
      </c>
      <c r="M73" s="32"/>
    </row>
    <row r="74" spans="2:13" s="31" customFormat="1" ht="18" customHeight="1" thickBot="1" x14ac:dyDescent="0.3">
      <c r="B74" s="1208"/>
      <c r="C74" s="480" t="s">
        <v>816</v>
      </c>
      <c r="D74" s="301" t="s">
        <v>775</v>
      </c>
      <c r="E74" s="300" t="s">
        <v>42</v>
      </c>
      <c r="F74" s="300" t="s">
        <v>20</v>
      </c>
      <c r="G74" s="301" t="s">
        <v>2</v>
      </c>
      <c r="H74" s="301" t="s">
        <v>168</v>
      </c>
      <c r="I74" s="302">
        <v>45940</v>
      </c>
      <c r="J74" s="302">
        <v>45950</v>
      </c>
      <c r="K74" s="302" t="s">
        <v>553</v>
      </c>
      <c r="L74" s="303">
        <v>4.2869999999999999</v>
      </c>
      <c r="M74" s="32"/>
    </row>
    <row r="75" spans="2:13" s="31" customFormat="1" ht="18" customHeight="1" thickTop="1" thickBot="1" x14ac:dyDescent="0.3">
      <c r="C75" s="25"/>
      <c r="D75" s="26"/>
      <c r="E75" s="27"/>
      <c r="F75" s="27"/>
      <c r="G75" s="28"/>
      <c r="H75" s="28"/>
      <c r="I75" s="29"/>
      <c r="L75" s="32"/>
      <c r="M75" s="32"/>
    </row>
    <row r="76" spans="2:13" s="305" customFormat="1" ht="30.75" customHeight="1" thickTop="1" thickBot="1" x14ac:dyDescent="0.3">
      <c r="B76" s="1199" t="s">
        <v>817</v>
      </c>
      <c r="C76" s="1199"/>
      <c r="D76" s="1199"/>
      <c r="E76" s="1199"/>
      <c r="F76" s="1199"/>
      <c r="G76" s="1199"/>
      <c r="H76" s="1199"/>
      <c r="I76" s="1199"/>
      <c r="J76" s="304"/>
      <c r="K76" s="304"/>
      <c r="L76" s="304">
        <f>SUM(L6:L74)</f>
        <v>757.03672289384963</v>
      </c>
      <c r="M76" s="306"/>
    </row>
    <row r="77" spans="2:13" ht="15.75" thickTop="1" x14ac:dyDescent="0.25"/>
    <row r="78" spans="2:13" x14ac:dyDescent="0.25">
      <c r="B78" s="307" t="s">
        <v>818</v>
      </c>
    </row>
    <row r="79" spans="2:13" x14ac:dyDescent="0.25">
      <c r="B79" s="307" t="s">
        <v>822</v>
      </c>
    </row>
    <row r="80" spans="2:13" x14ac:dyDescent="0.25">
      <c r="J80" s="308"/>
    </row>
  </sheetData>
  <mergeCells count="5">
    <mergeCell ref="B76:I76"/>
    <mergeCell ref="B6:B46"/>
    <mergeCell ref="B47:B63"/>
    <mergeCell ref="B64:B74"/>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2026</vt:lpstr>
      <vt:lpstr>CPEM 2026</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2026'!Área_de_impresión</vt:lpstr>
      <vt:lpstr>'CPIM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DEIVID JHONATAN RALIREZ RAMIREZ</cp:lastModifiedBy>
  <cp:lastPrinted>2022-09-01T14:01:14Z</cp:lastPrinted>
  <dcterms:created xsi:type="dcterms:W3CDTF">2021-02-25T21:18:08Z</dcterms:created>
  <dcterms:modified xsi:type="dcterms:W3CDTF">2026-09-11T21:10:37Z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